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threadedComments/threadedComment1.xml" ContentType="application/vnd.ms-excel.threadedcomments+xml"/>
  <Override PartName="/xl/drawings/drawing1.xml" ContentType="application/vnd.openxmlformats-officedocument.drawing+xml"/>
  <Override PartName="/xl/persons/person.xml" ContentType="application/vnd.ms-excel.person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5601"/>
  <workbookPr defaultThemeVersion="166925"/>
  <mc:AlternateContent xmlns:mc="http://schemas.openxmlformats.org/markup-compatibility/2006">
    <mc:Choice Requires="x15">
      <x15ac:absPath xmlns:x15ac="http://schemas.microsoft.com/office/spreadsheetml/2010/11/ac" url="Z:\Commissioners\Redevelopment Commission\"/>
    </mc:Choice>
  </mc:AlternateContent>
  <xr:revisionPtr revIDLastSave="0" documentId="13_ncr:1_{1DE4E931-4DAD-4778-B0D4-B3C9D3CFD497}" xr6:coauthVersionLast="47" xr6:coauthVersionMax="47" xr10:uidLastSave="{00000000-0000-0000-0000-000000000000}"/>
  <bookViews>
    <workbookView xWindow="-120" yWindow="-120" windowWidth="29040" windowHeight="15840" activeTab="1" xr2:uid="{518849D5-1CD2-4DEE-804E-14F8F7500B95}"/>
  </bookViews>
  <sheets>
    <sheet name="Risk Sheet" sheetId="1" r:id="rId1"/>
    <sheet name="Outlay" sheetId="2" r:id="rId2"/>
    <sheet name="Sheet1" sheetId="4" r:id="rId3"/>
    <sheet name="TIFF AV effect" sheetId="3" r:id="rId4"/>
  </sheets>
  <definedNames>
    <definedName name="inf">'Risk Sheet'!$T$1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I39" i="2" l="1"/>
  <c r="J39" i="2" s="1"/>
  <c r="K39" i="2" s="1"/>
  <c r="L39" i="2" s="1"/>
  <c r="M39" i="2" s="1"/>
  <c r="N39" i="2" s="1"/>
  <c r="O39" i="2" s="1"/>
  <c r="P39" i="2" s="1"/>
  <c r="Q39" i="2" s="1"/>
  <c r="R39" i="2" s="1"/>
  <c r="S39" i="2" s="1"/>
  <c r="T39" i="2" s="1"/>
  <c r="U39" i="2" s="1"/>
  <c r="V39" i="2" s="1"/>
  <c r="W24" i="2"/>
  <c r="W23" i="2"/>
  <c r="W22" i="2"/>
  <c r="W21" i="2"/>
  <c r="W19" i="2"/>
  <c r="W18" i="2"/>
  <c r="W17" i="2"/>
  <c r="W16" i="2"/>
  <c r="M36" i="2" l="1"/>
  <c r="N36" i="2" s="1"/>
  <c r="O36" i="2" s="1"/>
  <c r="P36" i="2" s="1"/>
  <c r="Q36" i="2" s="1"/>
  <c r="R36" i="2" s="1"/>
  <c r="X7" i="1"/>
  <c r="Y7" i="1"/>
  <c r="Z7" i="1"/>
  <c r="AA7" i="1"/>
  <c r="AB7" i="1"/>
  <c r="V6" i="1"/>
  <c r="V5" i="1"/>
  <c r="U6" i="1"/>
  <c r="U5" i="1"/>
  <c r="T6" i="1"/>
  <c r="T5" i="1"/>
  <c r="S6" i="1"/>
  <c r="S5" i="1"/>
  <c r="R6" i="1"/>
  <c r="R5" i="1"/>
  <c r="Q6" i="1"/>
  <c r="Q5" i="1"/>
  <c r="P6" i="1"/>
  <c r="P5" i="1"/>
  <c r="N6" i="1"/>
  <c r="O6" i="1"/>
  <c r="O5" i="1"/>
  <c r="N5" i="1"/>
  <c r="M6" i="1"/>
  <c r="M5" i="1"/>
  <c r="L6" i="1"/>
  <c r="L5" i="1"/>
  <c r="I33" i="2"/>
  <c r="J33" i="2" s="1"/>
  <c r="K33" i="2" s="1"/>
  <c r="L33" i="2" s="1"/>
  <c r="M33" i="2" s="1"/>
  <c r="N33" i="2" s="1"/>
  <c r="O33" i="2" s="1"/>
  <c r="P33" i="2" s="1"/>
  <c r="Q33" i="2" s="1"/>
  <c r="R33" i="2" s="1"/>
  <c r="S33" i="2" s="1"/>
  <c r="T33" i="2" s="1"/>
  <c r="U33" i="2" s="1"/>
  <c r="V33" i="2" s="1"/>
  <c r="W33" i="2" l="1"/>
  <c r="J8" i="1"/>
  <c r="W31" i="2"/>
  <c r="W39" i="2"/>
  <c r="W37" i="2"/>
  <c r="W30" i="2"/>
  <c r="W29" i="2"/>
  <c r="W28" i="2"/>
  <c r="W27" i="2"/>
  <c r="W26" i="2"/>
  <c r="W15" i="2"/>
  <c r="W14" i="2"/>
  <c r="W12" i="2"/>
  <c r="W11" i="2"/>
  <c r="W10" i="2"/>
  <c r="W8" i="2"/>
  <c r="W7" i="2"/>
  <c r="W5" i="2"/>
  <c r="E6" i="2"/>
  <c r="F6" i="2" s="1"/>
  <c r="G6" i="2" s="1"/>
  <c r="H6" i="2" s="1"/>
  <c r="I6" i="2" s="1"/>
  <c r="J6" i="2" s="1"/>
  <c r="K6" i="2" s="1"/>
  <c r="L6" i="2" s="1"/>
  <c r="M6" i="2" s="1"/>
  <c r="N6" i="2" s="1"/>
  <c r="O6" i="2" s="1"/>
  <c r="P6" i="2" s="1"/>
  <c r="Q6" i="2" s="1"/>
  <c r="R6" i="2" s="1"/>
  <c r="S6" i="2" s="1"/>
  <c r="T6" i="2" s="1"/>
  <c r="U6" i="2" s="1"/>
  <c r="V6" i="2" s="1"/>
  <c r="S36" i="2"/>
  <c r="T36" i="2" s="1"/>
  <c r="U36" i="2" s="1"/>
  <c r="V36" i="2" s="1"/>
  <c r="H35" i="2"/>
  <c r="I35" i="2" s="1"/>
  <c r="J35" i="2" s="1"/>
  <c r="K35" i="2" s="1"/>
  <c r="L35" i="2" s="1"/>
  <c r="M35" i="2" s="1"/>
  <c r="N35" i="2" s="1"/>
  <c r="O35" i="2" s="1"/>
  <c r="P35" i="2" s="1"/>
  <c r="Q35" i="2" s="1"/>
  <c r="R35" i="2" s="1"/>
  <c r="S35" i="2" s="1"/>
  <c r="T35" i="2" s="1"/>
  <c r="U35" i="2" s="1"/>
  <c r="V35" i="2" s="1"/>
  <c r="I38" i="2"/>
  <c r="J38" i="2" s="1"/>
  <c r="K38" i="2" s="1"/>
  <c r="M38" i="2" s="1"/>
  <c r="N38" i="2" s="1"/>
  <c r="O38" i="2" s="1"/>
  <c r="P38" i="2" s="1"/>
  <c r="Q38" i="2" s="1"/>
  <c r="R38" i="2" l="1"/>
  <c r="W36" i="2"/>
  <c r="M40" i="2"/>
  <c r="N40" i="2" s="1"/>
  <c r="O40" i="2" s="1"/>
  <c r="P40" i="2" s="1"/>
  <c r="Q40" i="2" s="1"/>
  <c r="R40" i="2" s="1"/>
  <c r="S40" i="2" s="1"/>
  <c r="T40" i="2" s="1"/>
  <c r="U40" i="2" s="1"/>
  <c r="V40" i="2" s="1"/>
  <c r="W38" i="2"/>
  <c r="W6" i="2"/>
  <c r="W35" i="2"/>
  <c r="D9" i="2"/>
  <c r="W9" i="2" s="1"/>
  <c r="Q43" i="2" l="1"/>
  <c r="W12" i="1" s="1"/>
  <c r="S38" i="2"/>
  <c r="R43" i="2"/>
  <c r="X12" i="1" s="1"/>
  <c r="W40" i="2"/>
  <c r="I7" i="1"/>
  <c r="D43" i="2"/>
  <c r="J12" i="1" s="1"/>
  <c r="J14" i="1" s="1"/>
  <c r="T38" i="2" l="1"/>
  <c r="S43" i="2"/>
  <c r="Y12" i="1" s="1"/>
  <c r="E43" i="2"/>
  <c r="K12" i="1" s="1"/>
  <c r="G43" i="2"/>
  <c r="M12" i="1" s="1"/>
  <c r="F43" i="2"/>
  <c r="L12" i="1" s="1"/>
  <c r="I14" i="1"/>
  <c r="H14" i="1"/>
  <c r="G14" i="1"/>
  <c r="F14" i="1"/>
  <c r="E14" i="1"/>
  <c r="F8" i="1"/>
  <c r="G8" i="1"/>
  <c r="H8" i="1"/>
  <c r="I8" i="1"/>
  <c r="E8" i="1"/>
  <c r="T43" i="2" l="1"/>
  <c r="Z12" i="1" s="1"/>
  <c r="U38" i="2"/>
  <c r="K15" i="1"/>
  <c r="K9" i="1"/>
  <c r="H43" i="2"/>
  <c r="N12" i="1" s="1"/>
  <c r="V38" i="2" l="1"/>
  <c r="V43" i="2" s="1"/>
  <c r="AB12" i="1" s="1"/>
  <c r="AB13" i="1" s="1"/>
  <c r="AB18" i="1" s="1"/>
  <c r="U43" i="2"/>
  <c r="AA12" i="1" s="1"/>
  <c r="AA13" i="1" s="1"/>
  <c r="AA18" i="1" s="1"/>
  <c r="W13" i="1"/>
  <c r="Y13" i="1"/>
  <c r="Y18" i="1" s="1"/>
  <c r="Z13" i="1"/>
  <c r="Z18" i="1" s="1"/>
  <c r="X13" i="1"/>
  <c r="X18" i="1" s="1"/>
  <c r="L13" i="1"/>
  <c r="M13" i="1"/>
  <c r="N13" i="1"/>
  <c r="K13" i="1"/>
  <c r="L7" i="1"/>
  <c r="M7" i="1"/>
  <c r="N7" i="1"/>
  <c r="O7" i="1"/>
  <c r="P7" i="1"/>
  <c r="K7" i="1"/>
  <c r="Q7" i="1"/>
  <c r="R7" i="1"/>
  <c r="S7" i="1"/>
  <c r="T7" i="1"/>
  <c r="U7" i="1"/>
  <c r="W7" i="1"/>
  <c r="V7" i="1"/>
  <c r="I43" i="2"/>
  <c r="O12" i="1" s="1"/>
  <c r="O13" i="1" s="1"/>
  <c r="W18" i="1" l="1"/>
  <c r="J43" i="2"/>
  <c r="P12" i="1" s="1"/>
  <c r="J18" i="1"/>
  <c r="J23" i="1" s="1"/>
  <c r="J123" i="1" s="1"/>
  <c r="J21" i="1" s="1"/>
  <c r="N18" i="1"/>
  <c r="K18" i="1"/>
  <c r="M18" i="1"/>
  <c r="O18" i="1"/>
  <c r="L18" i="1"/>
  <c r="P13" i="1" l="1"/>
  <c r="P18" i="1" s="1"/>
  <c r="K43" i="2"/>
  <c r="Q12" i="1" s="1"/>
  <c r="K23" i="1"/>
  <c r="K123" i="1" s="1"/>
  <c r="K21" i="1" s="1"/>
  <c r="Q13" i="1" l="1"/>
  <c r="Q18" i="1" s="1"/>
  <c r="L43" i="2"/>
  <c r="R12" i="1" s="1"/>
  <c r="L19" i="1"/>
  <c r="M19" i="1" s="1"/>
  <c r="M23" i="1" s="1"/>
  <c r="M123" i="1" s="1"/>
  <c r="M21" i="1" s="1"/>
  <c r="R13" i="1" l="1"/>
  <c r="R18" i="1" s="1"/>
  <c r="M43" i="2"/>
  <c r="S12" i="1" s="1"/>
  <c r="L23" i="1"/>
  <c r="L123" i="1" s="1"/>
  <c r="L21" i="1" s="1"/>
  <c r="N19" i="1"/>
  <c r="O19" i="1" s="1"/>
  <c r="S13" i="1" l="1"/>
  <c r="S18" i="1" s="1"/>
  <c r="N43" i="2"/>
  <c r="T12" i="1" s="1"/>
  <c r="O23" i="1"/>
  <c r="O123" i="1" s="1"/>
  <c r="O21" i="1" s="1"/>
  <c r="P19" i="1"/>
  <c r="N23" i="1"/>
  <c r="N123" i="1" s="1"/>
  <c r="N21" i="1" s="1"/>
  <c r="T13" i="1" l="1"/>
  <c r="T18" i="1" s="1"/>
  <c r="P43" i="2"/>
  <c r="V12" i="1" s="1"/>
  <c r="O43" i="2"/>
  <c r="U12" i="1" s="1"/>
  <c r="Q19" i="1"/>
  <c r="P23" i="1"/>
  <c r="P123" i="1" s="1"/>
  <c r="P21" i="1" s="1"/>
  <c r="V13" i="1" l="1"/>
  <c r="V18" i="1" s="1"/>
  <c r="U13" i="1"/>
  <c r="U18" i="1" s="1"/>
  <c r="R19" i="1"/>
  <c r="Q23" i="1"/>
  <c r="Q123" i="1" s="1"/>
  <c r="Q21" i="1" s="1"/>
  <c r="S19" i="1" l="1"/>
  <c r="R23" i="1"/>
  <c r="R123" i="1" s="1"/>
  <c r="R21" i="1" s="1"/>
  <c r="S23" i="1" l="1"/>
  <c r="S123" i="1" s="1"/>
  <c r="S21" i="1" s="1"/>
  <c r="T19" i="1"/>
  <c r="U19" i="1" l="1"/>
  <c r="T23" i="1"/>
  <c r="T123" i="1" s="1"/>
  <c r="T21" i="1" s="1"/>
  <c r="V19" i="1" l="1"/>
  <c r="U23" i="1"/>
  <c r="U123" i="1" s="1"/>
  <c r="U21" i="1" s="1"/>
  <c r="W19" i="1" l="1"/>
  <c r="V23" i="1"/>
  <c r="V123" i="1" s="1"/>
  <c r="V21" i="1" s="1"/>
  <c r="W23" i="1" l="1"/>
  <c r="W123" i="1" s="1"/>
  <c r="W21" i="1" s="1"/>
  <c r="X19" i="1"/>
  <c r="Y19" i="1" l="1"/>
  <c r="X23" i="1"/>
  <c r="X123" i="1" s="1"/>
  <c r="X21" i="1" s="1"/>
  <c r="Z19" i="1" l="1"/>
  <c r="Y23" i="1"/>
  <c r="Y123" i="1" s="1"/>
  <c r="Y21" i="1" s="1"/>
  <c r="AA19" i="1" l="1"/>
  <c r="Z23" i="1"/>
  <c r="Z123" i="1" s="1"/>
  <c r="Z21" i="1" s="1"/>
  <c r="AB19" i="1" l="1"/>
  <c r="AB23" i="1" s="1"/>
  <c r="AB123" i="1" s="1"/>
  <c r="AB21" i="1" s="1"/>
  <c r="AA23" i="1"/>
  <c r="AA123" i="1" s="1"/>
  <c r="AA21" i="1" s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tc={6A6CF700-122F-4D7F-882D-15AB215FA986}</author>
    <author>tc={6A27ABDE-1A7D-436A-B813-EDDDC4CB3D90}</author>
    <author>tc={F61D5E0B-F7D7-438F-B5F8-CB7D66AC1506}</author>
    <author>tc={27031033-97F4-4902-8B53-EC5BA745C3FD}</author>
    <author>tc={62221E65-A9C3-46F0-8DF7-0ADC669E9AE0}</author>
    <author>tc={7CB6AD9A-2C73-4898-BAFC-D1DA0BABBC91}</author>
    <author>tc={39B0DE58-2B9D-4517-B9A5-69DBB883B5DD}</author>
    <author>tc={F8BBFF6C-44CF-43A6-A256-AAB4CEE8829A}</author>
    <author>tc={AEDE61BE-030B-4C6C-A570-2654279326EB}</author>
    <author>tc={9A015D1C-84CD-40B2-A252-425E9E0B712B}</author>
    <author>tc={654CCBC0-3311-44E4-91D0-CA83E72A2E8E}</author>
    <author>tc={D852431D-DC64-40D2-ADAD-3580E5F551DC}</author>
    <author>tc={F944F2FC-1AAA-4F09-A9E0-874BD1D574E0}</author>
    <author>tc={1E0CA705-44B1-485B-A5D9-EE939DB1E6E4}</author>
    <author>tc={75C0EF50-7538-482B-AD21-4824BBFF359F}</author>
    <author>tc={40CB29C2-29E1-40A3-BB18-55E70FED3569}</author>
    <author>tc={7EFA37D6-EC41-4F4A-9B73-4E41528D9A9E}</author>
    <author>tc={EC5EE57F-3574-48B9-B036-954630A54149}</author>
    <author>tc={7445D4DD-6F2D-4DAA-B7F6-766728BC7C71}</author>
    <author>tc={643A2A5C-1E05-4ACB-8125-53B71C9A1F13}</author>
    <author>tc={9272CE67-CC94-4E0E-AC1F-67FF4EE82265}</author>
    <author>tc={0AB3B18D-499E-4E02-AF1D-F6DE4C66D165}</author>
    <author>tc={52DA924B-D1BD-459E-971A-E348360E37C1}</author>
    <author>tc={25300F10-3D4B-4747-BA1C-9DDE6A68D369}</author>
    <author>tc={82C23B30-9427-4507-864E-985646D793A1}</author>
    <author>tc={8F308817-B246-4D7D-BB0A-D01D1A7AE304}</author>
    <author>tc={68BD2530-4957-4E21-BF7B-0EE40BB8EADD}</author>
    <author>tc={7F8178CA-BBB5-4FE6-B374-4400002D4262}</author>
    <author>tc={0F7D497A-D732-4175-8B79-304804390F7B}</author>
    <author>tc={5C482569-9BF0-4CD5-A27D-8D259B1CF36D}</author>
    <author>tc={2CF3531A-C80D-4045-89F1-69E7E41E0FD5}</author>
    <author>tc={BE426E2F-A2B5-48B9-AE1D-05ABC5CEC1B6}</author>
    <author>tc={0496B11A-0D1B-47D1-9AE3-DF161A7C0D23}</author>
    <author>tc={7BF78978-A147-4BB2-906E-CE7D12075F3F}</author>
  </authors>
  <commentList>
    <comment ref="D5" authorId="0" shapeId="0" xr:uid="{6A6CF700-122F-4D7F-882D-15AB215FA986}">
      <text>
        <t>[Threaded comment]
Your version of Excel allows you to read this threaded comment; however, any edits to it will get removed if the file is opened in a newer version of Excel. Learn more: https://go.microsoft.com/fwlink/?linkid=870924
Comment:
    from RDC</t>
      </text>
    </comment>
    <comment ref="A6" authorId="1" shapeId="0" xr:uid="{6A27ABDE-1A7D-436A-B813-EDDDC4CB3D90}">
      <text>
        <t>[Threaded comment]
Your version of Excel allows you to read this threaded comment; however, any edits to it will get removed if the file is opened in a newer version of Excel. Learn more: https://go.microsoft.com/fwlink/?linkid=870924
Comment:
    all reembusements removed this is pure local cost</t>
      </text>
    </comment>
    <comment ref="D6" authorId="2" shapeId="0" xr:uid="{F61D5E0B-F7D7-438F-B5F8-CB7D66AC1506}">
      <text>
        <t>[Threaded comment]
Your version of Excel allows you to read this threaded comment; however, any edits to it will get removed if the file is opened in a newer version of Excel. Learn more: https://go.microsoft.com/fwlink/?linkid=870924
Comment:
    dirived from past.  money for consultants and randy on the admin side</t>
      </text>
    </comment>
    <comment ref="A7" authorId="3" shapeId="0" xr:uid="{27031033-97F4-4902-8B53-EC5BA745C3FD}">
      <text>
        <t>[Threaded comment]
Your version of Excel allows you to read this threaded comment; however, any edits to it will get removed if the file is opened in a newer version of Excel. Learn more: https://go.microsoft.com/fwlink/?linkid=870924
Comment:
    the future plans</t>
      </text>
    </comment>
    <comment ref="C7" authorId="4" shapeId="0" xr:uid="{62221E65-A9C3-46F0-8DF7-0ADC669E9AE0}">
      <text>
        <t>[Threaded comment]
Your version of Excel allows you to read this threaded comment; however, any edits to it will get removed if the file is opened in a newer version of Excel. Learn more: https://go.microsoft.com/fwlink/?linkid=870924
Comment:
    600W CR300N to 400N</t>
      </text>
    </comment>
    <comment ref="C8" authorId="5" shapeId="0" xr:uid="{7CB6AD9A-2C73-4898-BAFC-D1DA0BABBC91}">
      <text>
        <t>[Threaded comment]
Your version of Excel allows you to read this threaded comment; however, any edits to it will get removed if the file is opened in a newer version of Excel. Learn more: https://go.microsoft.com/fwlink/?linkid=870924
Comment:
    inspection cost 300N 600W to 500W and bridge</t>
      </text>
    </comment>
    <comment ref="D8" authorId="6" shapeId="0" xr:uid="{39B0DE58-2B9D-4517-B9A5-69DBB883B5DD}">
      <text>
        <t>[Threaded comment]
Your version of Excel allows you to read this threaded comment; however, any edits to it will get removed if the file is opened in a newer version of Excel. Learn more: https://go.microsoft.com/fwlink/?linkid=870924
Comment:
    inspection</t>
      </text>
    </comment>
    <comment ref="C9" authorId="7" shapeId="0" xr:uid="{F8BBFF6C-44CF-43A6-A256-AAB4CEE8829A}">
      <text>
        <t>[Threaded comment]
Your version of Excel allows you to read this threaded comment; however, any edits to it will get removed if the file is opened in a newer version of Excel. Learn more: https://go.microsoft.com/fwlink/?linkid=870924
Comment:
    const and inspection and engineering</t>
      </text>
    </comment>
    <comment ref="D9" authorId="8" shapeId="0" xr:uid="{AEDE61BE-030B-4C6C-A570-2654279326EB}">
      <text>
        <t>[Threaded comment]
Your version of Excel allows you to read this threaded comment; however, any edits to it will get removed if the file is opened in a newer version of Excel. Learn more: https://go.microsoft.com/fwlink/?linkid=870924
Comment:
    ROW and design</t>
      </text>
    </comment>
    <comment ref="E9" authorId="9" shapeId="0" xr:uid="{9A015D1C-84CD-40B2-A252-425E9E0B712B}">
      <text>
        <t>[Threaded comment]
Your version of Excel allows you to read this threaded comment; however, any edits to it will get removed if the file is opened in a newer version of Excel. Learn more: https://go.microsoft.com/fwlink/?linkid=870924
Comment:
    local persent of 19.5 mil const</t>
      </text>
    </comment>
    <comment ref="D10" authorId="10" shapeId="0" xr:uid="{654CCBC0-3311-44E4-91D0-CA83E72A2E8E}">
      <text>
        <t>[Threaded comment]
Your version of Excel allows you to read this threaded comment; however, any edits to it will get removed if the file is opened in a newer version of Excel. Learn more: https://go.microsoft.com/fwlink/?linkid=870924
Comment:
    ROW and design</t>
      </text>
    </comment>
    <comment ref="H10" authorId="11" shapeId="0" xr:uid="{D852431D-DC64-40D2-ADAD-3580E5F551DC}">
      <text>
        <t>[Threaded comment]
Your version of Excel allows you to read this threaded comment; however, any edits to it will get removed if the file is opened in a newer version of Excel. Learn more: https://go.microsoft.com/fwlink/?linkid=870924
Comment:
    cosnt local portion</t>
      </text>
    </comment>
    <comment ref="I10" authorId="12" shapeId="0" xr:uid="{F944F2FC-1AAA-4F09-A9E0-874BD1D574E0}">
      <text>
        <t>[Threaded comment]
Your version of Excel allows you to read this threaded comment; however, any edits to it will get removed if the file is opened in a newer version of Excel. Learn more: https://go.microsoft.com/fwlink/?linkid=870924
Comment:
    inspection</t>
      </text>
    </comment>
    <comment ref="J10" authorId="13" shapeId="0" xr:uid="{1E0CA705-44B1-485B-A5D9-EE939DB1E6E4}">
      <text>
        <t>[Threaded comment]
Your version of Excel allows you to read this threaded comment; however, any edits to it will get removed if the file is opened in a newer version of Excel. Learn more: https://go.microsoft.com/fwlink/?linkid=870924
Comment:
    inspection</t>
      </text>
    </comment>
    <comment ref="K10" authorId="14" shapeId="0" xr:uid="{75C0EF50-7538-482B-AD21-4824BBFF359F}">
      <text>
        <t>[Threaded comment]
Your version of Excel allows you to read this threaded comment; however, any edits to it will get removed if the file is opened in a newer version of Excel. Learn more: https://go.microsoft.com/fwlink/?linkid=870924
Comment:
    inspection</t>
      </text>
    </comment>
    <comment ref="L10" authorId="15" shapeId="0" xr:uid="{40CB29C2-29E1-40A3-BB18-55E70FED3569}">
      <text>
        <t>[Threaded comment]
Your version of Excel allows you to read this threaded comment; however, any edits to it will get removed if the file is opened in a newer version of Excel. Learn more: https://go.microsoft.com/fwlink/?linkid=870924
Comment:
    inspection</t>
      </text>
    </comment>
    <comment ref="C11" authorId="16" shapeId="0" xr:uid="{7EFA37D6-EC41-4F4A-9B73-4E41528D9A9E}">
      <text>
        <t>[Threaded comment]
Your version of Excel allows you to read this threaded comment; however, any edits to it will get removed if the file is opened in a newer version of Excel. Learn more: https://go.microsoft.com/fwlink/?linkid=870924
Comment:
    committed in MAR meeting.
Reply:
    300N and RAB from 600w to 700W.  just awarded from feds.</t>
      </text>
    </comment>
    <comment ref="L12" authorId="17" shapeId="0" xr:uid="{EC5EE57F-3574-48B9-B036-954630A54149}">
      <text>
        <t>[Threaded comment]
Your version of Excel allows you to read this threaded comment; however, any edits to it will get removed if the file is opened in a newer version of Excel. Learn more: https://go.microsoft.com/fwlink/?linkid=870924
Comment:
    ROW and design</t>
      </text>
    </comment>
    <comment ref="M12" authorId="18" shapeId="0" xr:uid="{7445D4DD-6F2D-4DAA-B7F6-766728BC7C71}">
      <text>
        <t>[Threaded comment]
Your version of Excel allows you to read this threaded comment; however, any edits to it will get removed if the file is opened in a newer version of Excel. Learn more: https://go.microsoft.com/fwlink/?linkid=870924
Comment:
    local persent of 19.5 mil const</t>
      </text>
    </comment>
    <comment ref="C28" authorId="19" shapeId="0" xr:uid="{643A2A5C-1E05-4ACB-8125-53B71C9A1F13}">
      <text>
        <t>[Threaded comment]
Your version of Excel allows you to read this threaded comment; however, any edits to it will get removed if the file is opened in a newer version of Excel. Learn more: https://go.microsoft.com/fwlink/?linkid=870924
Comment:
    expense for 500N already paid but after 2020 EOY</t>
      </text>
    </comment>
    <comment ref="C29" authorId="20" shapeId="0" xr:uid="{9272CE67-CC94-4E0E-AC1F-67FF4EE82265}">
      <text>
        <t>[Threaded comment]
Your version of Excel allows you to read this threaded comment; however, any edits to it will get removed if the file is opened in a newer version of Excel. Learn more: https://go.microsoft.com/fwlink/?linkid=870924
Comment:
    600W 300N to 400n already spent but past 2020 EOY</t>
      </text>
    </comment>
    <comment ref="C30" authorId="21" shapeId="0" xr:uid="{0AB3B18D-499E-4E02-AF1D-F6DE4C66D165}">
      <text>
        <t>[Threaded comment]
Your version of Excel allows you to read this threaded comment; however, any edits to it will get removed if the file is opened in a newer version of Excel. Learn more: https://go.microsoft.com/fwlink/?linkid=870924
Comment:
    Commmited to buck creek FD in JAN</t>
      </text>
    </comment>
    <comment ref="C31" authorId="22" shapeId="0" xr:uid="{52DA924B-D1BD-459E-971A-E348360E37C1}">
      <text>
        <t>[Threaded comment]
Your version of Excel allows you to read this threaded comment; however, any edits to it will get removed if the file is opened in a newer version of Excel. Learn more: https://go.microsoft.com/fwlink/?linkid=870924
Comment:
    Connect 2 and 3</t>
      </text>
    </comment>
    <comment ref="F31" authorId="23" shapeId="0" xr:uid="{25300F10-3D4B-4747-BA1C-9DDE6A68D369}">
      <text>
        <t>[Threaded comment]
Your version of Excel allows you to read this threaded comment; however, any edits to it will get removed if the file is opened in a newer version of Excel. Learn more: https://go.microsoft.com/fwlink/?linkid=870924
Comment:
    70 connect 6</t>
      </text>
    </comment>
    <comment ref="K31" authorId="24" shapeId="0" xr:uid="{82C23B30-9427-4507-864E-985646D793A1}">
      <text>
        <t>[Threaded comment]
Your version of Excel allows you to read this threaded comment; however, any edits to it will get removed if the file is opened in a newer version of Excel. Learn more: https://go.microsoft.com/fwlink/?linkid=870924
Comment:
    connect 6</t>
      </text>
    </comment>
    <comment ref="L31" authorId="25" shapeId="0" xr:uid="{8F308817-B246-4D7D-BB0A-D01D1A7AE304}">
      <text>
        <t>[Threaded comment]
Your version of Excel allows you to read this threaded comment; however, any edits to it will get removed if the file is opened in a newer version of Excel. Learn more: https://go.microsoft.com/fwlink/?linkid=870924
Comment:
    connect 4</t>
      </text>
    </comment>
    <comment ref="N31" authorId="26" shapeId="0" xr:uid="{68BD2530-4957-4E21-BF7B-0EE40BB8EADD}">
      <text>
        <t>[Threaded comment]
Your version of Excel allows you to read this threaded comment; however, any edits to it will get removed if the file is opened in a newer version of Excel. Learn more: https://go.microsoft.com/fwlink/?linkid=870924
Comment:
    connect 5</t>
      </text>
    </comment>
    <comment ref="G34" authorId="27" shapeId="0" xr:uid="{7F8178CA-BBB5-4FE6-B374-4400002D4262}">
      <text>
        <t>[Threaded comment]
Your version of Excel allows you to read this threaded comment; however, any edits to it will get removed if the file is opened in a newer version of Excel. Learn more: https://go.microsoft.com/fwlink/?linkid=870924
Comment:
    MOU signed 21FEB2023</t>
      </text>
    </comment>
    <comment ref="F36" authorId="28" shapeId="0" xr:uid="{0F7D497A-D732-4175-8B79-304804390F7B}">
      <text>
        <t>[Threaded comment]
Your version of Excel allows you to read this threaded comment; however, any edits to it will get removed if the file is opened in a newer version of Excel. Learn more: https://go.microsoft.com/fwlink/?linkid=870924
Comment:
    400k for air tanks</t>
      </text>
    </comment>
    <comment ref="F37" authorId="29" shapeId="0" xr:uid="{5C482569-9BF0-4CD5-A27D-8D259B1CF36D}">
      <text>
        <t>[Threaded comment]
Your version of Excel allows you to read this threaded comment; however, any edits to it will get removed if the file is opened in a newer version of Excel. Learn more: https://go.microsoft.com/fwlink/?linkid=870924
Comment:
    OCT13 agreement</t>
      </text>
    </comment>
    <comment ref="C39" authorId="30" shapeId="0" xr:uid="{2CF3531A-C80D-4045-89F1-69E7E41E0FD5}">
      <text>
        <t>[Threaded comment]
Your version of Excel allows you to read this threaded comment; however, any edits to it will get removed if the file is opened in a newer version of Excel. Learn more: https://go.microsoft.com/fwlink/?linkid=870924
Comment:
    911 running this</t>
      </text>
    </comment>
    <comment ref="G39" authorId="31" shapeId="0" xr:uid="{BE426E2F-A2B5-48B9-AE1D-05ABC5CEC1B6}">
      <text>
        <t>[Threaded comment]
Your version of Excel allows you to read this threaded comment; however, any edits to it will get removed if the file is opened in a newer version of Excel. Learn more: https://go.microsoft.com/fwlink/?linkid=870924
Comment:
    maintennce
Reply:
    HWY 150k</t>
      </text>
    </comment>
    <comment ref="C40" authorId="32" shapeId="0" xr:uid="{0496B11A-0D1B-47D1-9AE3-DF161A7C0D23}">
      <text>
        <t>[Threaded comment]
Your version of Excel allows you to read this threaded comment; however, any edits to it will get removed if the file is opened in a newer version of Excel. Learn more: https://go.microsoft.com/fwlink/?linkid=870924
Comment:
    need to keep harris and campbell in the loop</t>
      </text>
    </comment>
    <comment ref="C41" authorId="33" shapeId="0" xr:uid="{7BF78978-A147-4BB2-906E-CE7D12075F3F}">
      <text>
        <t>[Threaded comment]
Your version of Excel allows you to read this threaded comment; however, any edits to it will get removed if the file is opened in a newer version of Excel. Learn more: https://go.microsoft.com/fwlink/?linkid=870924
Comment:
    who's running this?</t>
      </text>
    </comment>
  </commentList>
</comments>
</file>

<file path=xl/sharedStrings.xml><?xml version="1.0" encoding="utf-8"?>
<sst xmlns="http://schemas.openxmlformats.org/spreadsheetml/2006/main" count="430" uniqueCount="299">
  <si>
    <t>Actual Rev</t>
  </si>
  <si>
    <t>Delta</t>
  </si>
  <si>
    <t>StdDev</t>
  </si>
  <si>
    <t>Simulated Future</t>
  </si>
  <si>
    <t>EOY Cash Balance</t>
  </si>
  <si>
    <t>Delta Cash Position</t>
  </si>
  <si>
    <t xml:space="preserve">Made </t>
  </si>
  <si>
    <t>GJP</t>
  </si>
  <si>
    <t>Checked</t>
  </si>
  <si>
    <t>JS</t>
  </si>
  <si>
    <t>STD Div</t>
  </si>
  <si>
    <t>68-95-99 rule</t>
  </si>
  <si>
    <t>INPUT</t>
  </si>
  <si>
    <t>CALCULATED</t>
  </si>
  <si>
    <t>SIMULATION</t>
  </si>
  <si>
    <t>%Success</t>
  </si>
  <si>
    <t>SIMULATED</t>
  </si>
  <si>
    <t>HANCOCK RDC FISCAL SIMULATION</t>
  </si>
  <si>
    <t>BOND</t>
  </si>
  <si>
    <t>Overhead</t>
  </si>
  <si>
    <t>SEGG</t>
  </si>
  <si>
    <t>Redrock</t>
  </si>
  <si>
    <t>Committed</t>
  </si>
  <si>
    <t>Prospective</t>
  </si>
  <si>
    <t>TOTAL</t>
  </si>
  <si>
    <t>Capital expence commited (countywide)</t>
  </si>
  <si>
    <t>Capital Actual (countywide)</t>
  </si>
  <si>
    <t>Walmart 500N</t>
  </si>
  <si>
    <t>SEG A road</t>
  </si>
  <si>
    <t>Radios</t>
  </si>
  <si>
    <t>SEGA inspection</t>
  </si>
  <si>
    <t>EOY</t>
  </si>
  <si>
    <t>LAUTH</t>
  </si>
  <si>
    <t>School</t>
  </si>
  <si>
    <t>GDI</t>
  </si>
  <si>
    <t>Taking into account increase in annual maximum levy growth, trends in annual assessed values and after Walmart’s 10-year personal property tax abatement, the  County’s Circuit breaker losses in 2033 would decrease from $594,500 to 472,900.  Buck Creek Township would decrease from 223,000 to 163,600 and Mt. Vernon Community School Corporation would decrease from $1,343,800 to 931,100.</t>
  </si>
  <si>
    <t>The second schedule shows the impact of Mt. Comfort Area 1 TIF Area ending in 2031 once the bonds are paid off.  We are estimating there will be $441,490,337 of assessed value being captured in 2031 generating $10.6 million in TIF based on 2021 tax rates.</t>
  </si>
  <si>
    <t>If the area ends, the schedule shows that the assessed value is added to the tax base and the tax rate decreases by $0.65.  The County and township each receives an additional $147,000.    The circuit breaker losses would also be reduced but we have not calculated that as of yet. However it is important to remember the County loses $10.6 million in TIF.</t>
  </si>
  <si>
    <t>SEG B road</t>
  </si>
  <si>
    <t>SEG F</t>
  </si>
  <si>
    <t>FUTURE ROADS</t>
  </si>
  <si>
    <t>300N to 200W</t>
  </si>
  <si>
    <t>inf</t>
  </si>
  <si>
    <t>200W interchange</t>
  </si>
  <si>
    <t>Signature 70</t>
  </si>
  <si>
    <t>70 connect 2</t>
  </si>
  <si>
    <t>70 connect 3</t>
  </si>
  <si>
    <t xml:space="preserve">70 connect 4 </t>
  </si>
  <si>
    <t>70 connect 5</t>
  </si>
  <si>
    <t>70 connect 6</t>
  </si>
  <si>
    <r>
      <t>arcel ID</t>
    </r>
    <r>
      <rPr>
        <sz val="8"/>
        <color rgb="FF000000"/>
        <rFont val="Lato"/>
        <family val="2"/>
      </rPr>
      <t> - 30-06-03-300-013.000-006</t>
    </r>
  </si>
  <si>
    <r>
      <t>Alt Id</t>
    </r>
    <r>
      <rPr>
        <sz val="8"/>
        <color rgb="FF000000"/>
        <rFont val="Lato"/>
        <family val="2"/>
      </rPr>
      <t> - 30-06-03-300-013.000-006</t>
    </r>
  </si>
  <si>
    <r>
      <t>Address</t>
    </r>
    <r>
      <rPr>
        <sz val="8"/>
        <color rgb="FF000000"/>
        <rFont val="Lato"/>
        <family val="2"/>
      </rPr>
      <t> - W 500 N</t>
    </r>
  </si>
  <si>
    <r>
      <t>Owner</t>
    </r>
    <r>
      <rPr>
        <sz val="8"/>
        <color rgb="FF000000"/>
        <rFont val="Lato"/>
        <family val="2"/>
      </rPr>
      <t> - Phares, Denise A</t>
    </r>
  </si>
  <si>
    <r>
      <t>Acres</t>
    </r>
    <r>
      <rPr>
        <sz val="8"/>
        <color rgb="FF000000"/>
        <rFont val="Lato"/>
        <family val="2"/>
      </rPr>
      <t> - 40</t>
    </r>
  </si>
  <si>
    <r>
      <t>View: </t>
    </r>
    <r>
      <rPr>
        <u/>
        <sz val="7"/>
        <color rgb="FF2E6CA3"/>
        <rFont val="Lato"/>
        <family val="2"/>
      </rPr>
      <t>Parcel Report</t>
    </r>
    <r>
      <rPr>
        <sz val="7"/>
        <color rgb="FF000000"/>
        <rFont val="Lato"/>
        <family val="2"/>
      </rPr>
      <t> | </t>
    </r>
    <r>
      <rPr>
        <u/>
        <sz val="7"/>
        <color rgb="FF2E6CA3"/>
        <rFont val="Lato"/>
        <family val="2"/>
      </rPr>
      <t>Form 136</t>
    </r>
    <r>
      <rPr>
        <sz val="7"/>
        <color rgb="FF000000"/>
        <rFont val="Lato"/>
        <family val="2"/>
      </rPr>
      <t> | </t>
    </r>
    <r>
      <rPr>
        <u/>
        <sz val="7"/>
        <color rgb="FF2E6CA3"/>
        <rFont val="Lato"/>
        <family val="2"/>
      </rPr>
      <t>Google Maps opens in a new tab</t>
    </r>
  </si>
  <si>
    <r>
      <t>Parcel ID</t>
    </r>
    <r>
      <rPr>
        <sz val="8"/>
        <color rgb="FF000000"/>
        <rFont val="Lato"/>
        <family val="2"/>
      </rPr>
      <t> - 30-06-03-300-016.000-006</t>
    </r>
  </si>
  <si>
    <r>
      <t>Alt Id</t>
    </r>
    <r>
      <rPr>
        <sz val="8"/>
        <color rgb="FF000000"/>
        <rFont val="Lato"/>
        <family val="2"/>
      </rPr>
      <t> - 30-06-03-300-016.000-006</t>
    </r>
  </si>
  <si>
    <r>
      <t>Address</t>
    </r>
    <r>
      <rPr>
        <sz val="8"/>
        <color rgb="FF000000"/>
        <rFont val="Lato"/>
        <family val="2"/>
      </rPr>
      <t> - 2572 W 500 N</t>
    </r>
  </si>
  <si>
    <r>
      <t>Owner</t>
    </r>
    <r>
      <rPr>
        <sz val="8"/>
        <color rgb="FF000000"/>
        <rFont val="Lato"/>
        <family val="2"/>
      </rPr>
      <t> - Kinsey, Robert E Irrevocable Trust</t>
    </r>
  </si>
  <si>
    <r>
      <t>Acres</t>
    </r>
    <r>
      <rPr>
        <sz val="8"/>
        <color rgb="FF000000"/>
        <rFont val="Lato"/>
        <family val="2"/>
      </rPr>
      <t> - 37.796</t>
    </r>
  </si>
  <si>
    <r>
      <t>Parcel ID</t>
    </r>
    <r>
      <rPr>
        <sz val="8"/>
        <color rgb="FF000000"/>
        <rFont val="Lato"/>
        <family val="2"/>
      </rPr>
      <t> - 30-06-03-400-014.000-006</t>
    </r>
  </si>
  <si>
    <r>
      <t>Alt Id</t>
    </r>
    <r>
      <rPr>
        <sz val="8"/>
        <color rgb="FF000000"/>
        <rFont val="Lato"/>
        <family val="2"/>
      </rPr>
      <t> - 30-06-03-400-014.000-006</t>
    </r>
  </si>
  <si>
    <r>
      <t>Acres</t>
    </r>
    <r>
      <rPr>
        <sz val="8"/>
        <color rgb="FF000000"/>
        <rFont val="Lato"/>
        <family val="2"/>
      </rPr>
      <t> - 74.329</t>
    </r>
  </si>
  <si>
    <r>
      <t>Parcel ID</t>
    </r>
    <r>
      <rPr>
        <sz val="8"/>
        <color rgb="FF000000"/>
        <rFont val="Lato"/>
        <family val="2"/>
      </rPr>
      <t> - 30-06-06-400-008.003-006</t>
    </r>
  </si>
  <si>
    <r>
      <t>Alt Id</t>
    </r>
    <r>
      <rPr>
        <sz val="8"/>
        <color rgb="FF000000"/>
        <rFont val="Lato"/>
        <family val="2"/>
      </rPr>
      <t> - 30-06-06-400-008.003-006</t>
    </r>
  </si>
  <si>
    <r>
      <t>Owner</t>
    </r>
    <r>
      <rPr>
        <sz val="8"/>
        <color rgb="FF000000"/>
        <rFont val="Lato"/>
        <family val="2"/>
      </rPr>
      <t> - Exeter McCordsville Land LLC</t>
    </r>
  </si>
  <si>
    <r>
      <t>Acres</t>
    </r>
    <r>
      <rPr>
        <sz val="8"/>
        <color rgb="FF000000"/>
        <rFont val="Lato"/>
        <family val="2"/>
      </rPr>
      <t> - 135.642</t>
    </r>
  </si>
  <si>
    <r>
      <t>Parcel ID</t>
    </r>
    <r>
      <rPr>
        <sz val="8"/>
        <color rgb="FF000000"/>
        <rFont val="Lato"/>
        <family val="2"/>
      </rPr>
      <t> - 30-06-05-300-010.000-006</t>
    </r>
  </si>
  <si>
    <r>
      <t>Alt Id</t>
    </r>
    <r>
      <rPr>
        <sz val="8"/>
        <color rgb="FF000000"/>
        <rFont val="Lato"/>
        <family val="2"/>
      </rPr>
      <t> - 30-06-05-300-010.000-006</t>
    </r>
  </si>
  <si>
    <r>
      <t>Owner</t>
    </r>
    <r>
      <rPr>
        <sz val="8"/>
        <color rgb="FF000000"/>
        <rFont val="Lato"/>
        <family val="2"/>
      </rPr>
      <t> - Indianapolis Airport Authority Attn-Robert A Duncan</t>
    </r>
  </si>
  <si>
    <r>
      <t>Acres</t>
    </r>
    <r>
      <rPr>
        <sz val="8"/>
        <color rgb="FF000000"/>
        <rFont val="Lato"/>
        <family val="2"/>
      </rPr>
      <t> - 78.68</t>
    </r>
  </si>
  <si>
    <r>
      <t>Parcel ID</t>
    </r>
    <r>
      <rPr>
        <sz val="8"/>
        <color rgb="FF000000"/>
        <rFont val="Lato"/>
        <family val="2"/>
      </rPr>
      <t> - 30-06-05-300-007.000-006</t>
    </r>
  </si>
  <si>
    <r>
      <t>Alt Id</t>
    </r>
    <r>
      <rPr>
        <sz val="8"/>
        <color rgb="FF000000"/>
        <rFont val="Lato"/>
        <family val="2"/>
      </rPr>
      <t> - 30-06-05-300-007.000-006</t>
    </r>
  </si>
  <si>
    <r>
      <t>Address</t>
    </r>
    <r>
      <rPr>
        <sz val="8"/>
        <color rgb="FF000000"/>
        <rFont val="Lato"/>
        <family val="2"/>
      </rPr>
      <t> - N 500 W</t>
    </r>
  </si>
  <si>
    <r>
      <t>Owner</t>
    </r>
    <r>
      <rPr>
        <sz val="8"/>
        <color rgb="FF000000"/>
        <rFont val="Lato"/>
        <family val="2"/>
      </rPr>
      <t> - Thayer, Prudence C &amp; Redford , Shawn B &amp; Thomas C Co-Trustees</t>
    </r>
  </si>
  <si>
    <r>
      <t>Acres</t>
    </r>
    <r>
      <rPr>
        <sz val="8"/>
        <color rgb="FF000000"/>
        <rFont val="Lato"/>
        <family val="2"/>
      </rPr>
      <t> - 47.79</t>
    </r>
  </si>
  <si>
    <r>
      <t>Parcel ID</t>
    </r>
    <r>
      <rPr>
        <sz val="8"/>
        <color rgb="FF000000"/>
        <rFont val="Lato"/>
        <family val="2"/>
      </rPr>
      <t> - 30-06-05-400-012.000-006</t>
    </r>
  </si>
  <si>
    <r>
      <t>Alt Id</t>
    </r>
    <r>
      <rPr>
        <sz val="8"/>
        <color rgb="FF000000"/>
        <rFont val="Lato"/>
        <family val="2"/>
      </rPr>
      <t> - 30-06-05-400-012.000-006</t>
    </r>
  </si>
  <si>
    <r>
      <t>Owner</t>
    </r>
    <r>
      <rPr>
        <sz val="8"/>
        <color rgb="FF000000"/>
        <rFont val="Lato"/>
        <family val="2"/>
      </rPr>
      <t> - Pulliam, Russell B Amended &amp; Restated Revocable Trust</t>
    </r>
  </si>
  <si>
    <r>
      <t>Acres</t>
    </r>
    <r>
      <rPr>
        <sz val="8"/>
        <color rgb="FF000000"/>
        <rFont val="Lato"/>
        <family val="2"/>
      </rPr>
      <t> - 57.43</t>
    </r>
  </si>
  <si>
    <r>
      <t>Parcel ID</t>
    </r>
    <r>
      <rPr>
        <sz val="8"/>
        <color rgb="FF000000"/>
        <rFont val="Lato"/>
        <family val="2"/>
      </rPr>
      <t> - 30-06-08-500-002.000-006</t>
    </r>
  </si>
  <si>
    <r>
      <t>Alt Id</t>
    </r>
    <r>
      <rPr>
        <sz val="8"/>
        <color rgb="FF000000"/>
        <rFont val="Lato"/>
        <family val="2"/>
      </rPr>
      <t> - 30-06-08-500-002.000-006</t>
    </r>
  </si>
  <si>
    <r>
      <t>Address</t>
    </r>
    <r>
      <rPr>
        <sz val="8"/>
        <color rgb="FF000000"/>
        <rFont val="Lato"/>
        <family val="2"/>
      </rPr>
      <t> - 4191 W 500 N</t>
    </r>
  </si>
  <si>
    <r>
      <t>Owner</t>
    </r>
    <r>
      <rPr>
        <sz val="8"/>
        <color rgb="FF000000"/>
        <rFont val="Lato"/>
        <family val="2"/>
      </rPr>
      <t> - STEELE FAMILY PROPERTIES, LLC</t>
    </r>
  </si>
  <si>
    <r>
      <t>Acres</t>
    </r>
    <r>
      <rPr>
        <sz val="8"/>
        <color rgb="FF000000"/>
        <rFont val="Lato"/>
        <family val="2"/>
      </rPr>
      <t> - 192.37</t>
    </r>
  </si>
  <si>
    <r>
      <t>Parcel ID</t>
    </r>
    <r>
      <rPr>
        <sz val="8"/>
        <color rgb="FF000000"/>
        <rFont val="Lato"/>
        <family val="2"/>
      </rPr>
      <t> - 30-06-09-300-011.000-006</t>
    </r>
  </si>
  <si>
    <r>
      <t>Alt Id</t>
    </r>
    <r>
      <rPr>
        <sz val="8"/>
        <color rgb="FF000000"/>
        <rFont val="Lato"/>
        <family val="2"/>
      </rPr>
      <t> - 30-06-09-300-011.000-006</t>
    </r>
  </si>
  <si>
    <r>
      <t>Address</t>
    </r>
    <r>
      <rPr>
        <sz val="8"/>
        <color rgb="FF000000"/>
        <rFont val="Lato"/>
        <family val="2"/>
      </rPr>
      <t> - N 400 W</t>
    </r>
  </si>
  <si>
    <r>
      <t>Owner</t>
    </r>
    <r>
      <rPr>
        <sz val="8"/>
        <color rgb="FF000000"/>
        <rFont val="Lato"/>
        <family val="2"/>
      </rPr>
      <t> - Indianapolis Airport Authority</t>
    </r>
  </si>
  <si>
    <r>
      <t>Acres</t>
    </r>
    <r>
      <rPr>
        <sz val="8"/>
        <color rgb="FF000000"/>
        <rFont val="Lato"/>
        <family val="2"/>
      </rPr>
      <t> - 157.87</t>
    </r>
  </si>
  <si>
    <r>
      <t>Parcel ID</t>
    </r>
    <r>
      <rPr>
        <sz val="8"/>
        <color rgb="FF000000"/>
        <rFont val="Lato"/>
        <family val="2"/>
      </rPr>
      <t> - 30-06-09-200-001.000-006</t>
    </r>
  </si>
  <si>
    <r>
      <t>Alt Id</t>
    </r>
    <r>
      <rPr>
        <sz val="8"/>
        <color rgb="FF000000"/>
        <rFont val="Lato"/>
        <family val="2"/>
      </rPr>
      <t> - 30-06-09-200-001.000-006</t>
    </r>
  </si>
  <si>
    <r>
      <t>Acres</t>
    </r>
    <r>
      <rPr>
        <sz val="8"/>
        <color rgb="FF000000"/>
        <rFont val="Lato"/>
        <family val="2"/>
      </rPr>
      <t> - 145.94</t>
    </r>
  </si>
  <si>
    <r>
      <t>Parcel ID</t>
    </r>
    <r>
      <rPr>
        <sz val="8"/>
        <color rgb="FF000000"/>
        <rFont val="Lato"/>
        <family val="2"/>
      </rPr>
      <t> - 30-06-09-200-004.000-006</t>
    </r>
  </si>
  <si>
    <r>
      <t>Alt Id</t>
    </r>
    <r>
      <rPr>
        <sz val="8"/>
        <color rgb="FF000000"/>
        <rFont val="Lato"/>
        <family val="2"/>
      </rPr>
      <t> - 30-06-09-200-004.000-006</t>
    </r>
  </si>
  <si>
    <r>
      <t>Address</t>
    </r>
    <r>
      <rPr>
        <sz val="8"/>
        <color rgb="FF000000"/>
        <rFont val="Lato"/>
        <family val="2"/>
      </rPr>
      <t> - W 500 N REAR</t>
    </r>
  </si>
  <si>
    <r>
      <t>Acres</t>
    </r>
    <r>
      <rPr>
        <sz val="8"/>
        <color rgb="FF000000"/>
        <rFont val="Lato"/>
        <family val="2"/>
      </rPr>
      <t> - 14.06</t>
    </r>
  </si>
  <si>
    <r>
      <t>Parcel ID</t>
    </r>
    <r>
      <rPr>
        <sz val="8"/>
        <color rgb="FF000000"/>
        <rFont val="Lato"/>
        <family val="2"/>
      </rPr>
      <t> - 30-06-09-400-012.000-006</t>
    </r>
  </si>
  <si>
    <r>
      <t>Alt Id</t>
    </r>
    <r>
      <rPr>
        <sz val="8"/>
        <color rgb="FF000000"/>
        <rFont val="Lato"/>
        <family val="2"/>
      </rPr>
      <t> - 30-06-09-400-012.000-006</t>
    </r>
  </si>
  <si>
    <r>
      <t>Address</t>
    </r>
    <r>
      <rPr>
        <sz val="8"/>
        <color rgb="FF000000"/>
        <rFont val="Lato"/>
        <family val="2"/>
      </rPr>
      <t> - 3350 W 400 N</t>
    </r>
  </si>
  <si>
    <r>
      <t>Owner</t>
    </r>
    <r>
      <rPr>
        <sz val="8"/>
        <color rgb="FF000000"/>
        <rFont val="Lato"/>
        <family val="2"/>
      </rPr>
      <t> - Pulliam, Russell</t>
    </r>
  </si>
  <si>
    <r>
      <t>Acres</t>
    </r>
    <r>
      <rPr>
        <sz val="8"/>
        <color rgb="FF000000"/>
        <rFont val="Lato"/>
        <family val="2"/>
      </rPr>
      <t> - 50</t>
    </r>
  </si>
  <si>
    <r>
      <t>Parcel ID</t>
    </r>
    <r>
      <rPr>
        <sz val="8"/>
        <color rgb="FF000000"/>
        <rFont val="Lato"/>
        <family val="2"/>
      </rPr>
      <t> - 30-06-17-100-003.000-006</t>
    </r>
  </si>
  <si>
    <r>
      <t>Alt Id</t>
    </r>
    <r>
      <rPr>
        <sz val="8"/>
        <color rgb="FF000000"/>
        <rFont val="Lato"/>
        <family val="2"/>
      </rPr>
      <t> - 30-06-17-100-003.000-006</t>
    </r>
  </si>
  <si>
    <r>
      <t>Address</t>
    </r>
    <r>
      <rPr>
        <sz val="8"/>
        <color rgb="FF000000"/>
        <rFont val="Lato"/>
        <family val="2"/>
      </rPr>
      <t> - 3584 N 400 W</t>
    </r>
  </si>
  <si>
    <r>
      <t>Acres</t>
    </r>
    <r>
      <rPr>
        <sz val="8"/>
        <color rgb="FF000000"/>
        <rFont val="Lato"/>
        <family val="2"/>
      </rPr>
      <t> - 139.59</t>
    </r>
  </si>
  <si>
    <r>
      <t>Parcel ID</t>
    </r>
    <r>
      <rPr>
        <sz val="8"/>
        <color rgb="FF000000"/>
        <rFont val="Lato"/>
        <family val="2"/>
      </rPr>
      <t> - 30-06-16-200-001.000-006</t>
    </r>
  </si>
  <si>
    <r>
      <t>Alt Id</t>
    </r>
    <r>
      <rPr>
        <sz val="8"/>
        <color rgb="FF000000"/>
        <rFont val="Lato"/>
        <family val="2"/>
      </rPr>
      <t> - 30-06-16-200-001.000-006</t>
    </r>
  </si>
  <si>
    <r>
      <t>Address</t>
    </r>
    <r>
      <rPr>
        <sz val="8"/>
        <color rgb="FF000000"/>
        <rFont val="Lato"/>
        <family val="2"/>
      </rPr>
      <t> - 3987 W 400 N</t>
    </r>
  </si>
  <si>
    <r>
      <t>Owner</t>
    </r>
    <r>
      <rPr>
        <sz val="8"/>
        <color rgb="FF000000"/>
        <rFont val="Lato"/>
        <family val="2"/>
      </rPr>
      <t> - WCH FARMS LLC</t>
    </r>
  </si>
  <si>
    <r>
      <t>Acres</t>
    </r>
    <r>
      <rPr>
        <sz val="8"/>
        <color rgb="FF000000"/>
        <rFont val="Lato"/>
        <family val="2"/>
      </rPr>
      <t> - 42</t>
    </r>
  </si>
  <si>
    <r>
      <t>Parcel ID</t>
    </r>
    <r>
      <rPr>
        <sz val="8"/>
        <color rgb="FF000000"/>
        <rFont val="Lato"/>
        <family val="2"/>
      </rPr>
      <t> - 30-06-16-200-002.000-006</t>
    </r>
  </si>
  <si>
    <r>
      <t>Alt Id</t>
    </r>
    <r>
      <rPr>
        <sz val="8"/>
        <color rgb="FF000000"/>
        <rFont val="Lato"/>
        <family val="2"/>
      </rPr>
      <t> - 30-06-16-200-002.000-006</t>
    </r>
  </si>
  <si>
    <r>
      <t>Address</t>
    </r>
    <r>
      <rPr>
        <sz val="8"/>
        <color rgb="FF000000"/>
        <rFont val="Lato"/>
        <family val="2"/>
      </rPr>
      <t> - 3625 W 400 N</t>
    </r>
  </si>
  <si>
    <r>
      <t>Owner</t>
    </r>
    <r>
      <rPr>
        <sz val="8"/>
        <color rgb="FF000000"/>
        <rFont val="Lato"/>
        <family val="2"/>
      </rPr>
      <t> - Steele, James E 99 % int &amp; Jessica M Steele 1 % int</t>
    </r>
  </si>
  <si>
    <r>
      <t>Acres</t>
    </r>
    <r>
      <rPr>
        <sz val="8"/>
        <color rgb="FF000000"/>
        <rFont val="Lato"/>
        <family val="2"/>
      </rPr>
      <t> - 51</t>
    </r>
  </si>
  <si>
    <r>
      <t>Parcel ID</t>
    </r>
    <r>
      <rPr>
        <sz val="8"/>
        <color rgb="FF000000"/>
        <rFont val="Lato"/>
        <family val="2"/>
      </rPr>
      <t> - 30-06-16-200-011.000-006</t>
    </r>
  </si>
  <si>
    <r>
      <t>Alt Id</t>
    </r>
    <r>
      <rPr>
        <sz val="8"/>
        <color rgb="FF000000"/>
        <rFont val="Lato"/>
        <family val="2"/>
      </rPr>
      <t> - 30-06-16-200-011.000-006</t>
    </r>
  </si>
  <si>
    <r>
      <t>Owner</t>
    </r>
    <r>
      <rPr>
        <sz val="8"/>
        <color rgb="FF000000"/>
        <rFont val="Lato"/>
        <family val="2"/>
      </rPr>
      <t> - David Ecoff Farms, LLC</t>
    </r>
  </si>
  <si>
    <r>
      <t>Acres</t>
    </r>
    <r>
      <rPr>
        <sz val="8"/>
        <color rgb="FF000000"/>
        <rFont val="Lato"/>
        <family val="2"/>
      </rPr>
      <t> - 70.77</t>
    </r>
  </si>
  <si>
    <r>
      <t>Parcel ID</t>
    </r>
    <r>
      <rPr>
        <sz val="8"/>
        <color rgb="FF000000"/>
        <rFont val="Lato"/>
        <family val="2"/>
      </rPr>
      <t> - 30-06-16-300-017.002-006</t>
    </r>
  </si>
  <si>
    <r>
      <t>Alt Id</t>
    </r>
    <r>
      <rPr>
        <sz val="8"/>
        <color rgb="FF000000"/>
        <rFont val="Lato"/>
        <family val="2"/>
      </rPr>
      <t> - 30-06-16-300-017.002-006</t>
    </r>
  </si>
  <si>
    <r>
      <t>Owner</t>
    </r>
    <r>
      <rPr>
        <sz val="8"/>
        <color rgb="FF000000"/>
        <rFont val="Lato"/>
        <family val="2"/>
      </rPr>
      <t> - Lawrence, Rick &amp; Sherry</t>
    </r>
  </si>
  <si>
    <r>
      <t>Acres</t>
    </r>
    <r>
      <rPr>
        <sz val="8"/>
        <color rgb="FF000000"/>
        <rFont val="Lato"/>
        <family val="2"/>
      </rPr>
      <t> - 25</t>
    </r>
  </si>
  <si>
    <r>
      <t>Parcel ID</t>
    </r>
    <r>
      <rPr>
        <sz val="8"/>
        <color rgb="FF000000"/>
        <rFont val="Lato"/>
        <family val="2"/>
      </rPr>
      <t> - 30-06-16-300-017.000-006</t>
    </r>
  </si>
  <si>
    <r>
      <t>Alt Id</t>
    </r>
    <r>
      <rPr>
        <sz val="8"/>
        <color rgb="FF000000"/>
        <rFont val="Lato"/>
        <family val="2"/>
      </rPr>
      <t> - 30-06-16-300-017.000-006</t>
    </r>
  </si>
  <si>
    <r>
      <t>Address</t>
    </r>
    <r>
      <rPr>
        <sz val="8"/>
        <color rgb="FF000000"/>
        <rFont val="Lato"/>
        <family val="2"/>
      </rPr>
      <t> - W 400 N</t>
    </r>
  </si>
  <si>
    <r>
      <t>Acres</t>
    </r>
    <r>
      <rPr>
        <sz val="8"/>
        <color rgb="FF000000"/>
        <rFont val="Lato"/>
        <family val="2"/>
      </rPr>
      <t> - 54.558</t>
    </r>
  </si>
  <si>
    <r>
      <t>Parcel ID</t>
    </r>
    <r>
      <rPr>
        <sz val="8"/>
        <color rgb="FF000000"/>
        <rFont val="Lato"/>
        <family val="2"/>
      </rPr>
      <t> - 30-06-16-300-020.000-006</t>
    </r>
  </si>
  <si>
    <r>
      <t>Alt Id</t>
    </r>
    <r>
      <rPr>
        <sz val="8"/>
        <color rgb="FF000000"/>
        <rFont val="Lato"/>
        <family val="2"/>
      </rPr>
      <t> - 30-06-16-300-020.000-006</t>
    </r>
  </si>
  <si>
    <r>
      <t>Address</t>
    </r>
    <r>
      <rPr>
        <sz val="8"/>
        <color rgb="FF000000"/>
        <rFont val="Lato"/>
        <family val="2"/>
      </rPr>
      <t> - 3826 W 300 N</t>
    </r>
  </si>
  <si>
    <r>
      <t>Owner</t>
    </r>
    <r>
      <rPr>
        <sz val="8"/>
        <color rgb="FF000000"/>
        <rFont val="Lato"/>
        <family val="2"/>
      </rPr>
      <t> - Brown, Michael Elliott &amp; Martha Esther</t>
    </r>
  </si>
  <si>
    <r>
      <t>Acres</t>
    </r>
    <r>
      <rPr>
        <sz val="8"/>
        <color rgb="FF000000"/>
        <rFont val="Lato"/>
        <family val="2"/>
      </rPr>
      <t> - 30</t>
    </r>
  </si>
  <si>
    <r>
      <t>Parcel ID</t>
    </r>
    <r>
      <rPr>
        <sz val="8"/>
        <color rgb="FF000000"/>
        <rFont val="Lato"/>
        <family val="2"/>
      </rPr>
      <t> - 30-06-16-400-022.002-006</t>
    </r>
  </si>
  <si>
    <r>
      <t>Alt Id</t>
    </r>
    <r>
      <rPr>
        <sz val="8"/>
        <color rgb="FF000000"/>
        <rFont val="Lato"/>
        <family val="2"/>
      </rPr>
      <t> - 30-06-16-400-022.002-006</t>
    </r>
  </si>
  <si>
    <r>
      <t>Address</t>
    </r>
    <r>
      <rPr>
        <sz val="8"/>
        <color rgb="FF000000"/>
        <rFont val="Lato"/>
        <family val="2"/>
      </rPr>
      <t> - 3376 W 300 N</t>
    </r>
  </si>
  <si>
    <r>
      <t>Owner</t>
    </r>
    <r>
      <rPr>
        <sz val="8"/>
        <color rgb="FF000000"/>
        <rFont val="Lato"/>
        <family val="2"/>
      </rPr>
      <t> - Edwards, Rick P &amp; Susan J</t>
    </r>
  </si>
  <si>
    <r>
      <t>Acres</t>
    </r>
    <r>
      <rPr>
        <sz val="8"/>
        <color rgb="FF000000"/>
        <rFont val="Lato"/>
        <family val="2"/>
      </rPr>
      <t> - 116.241</t>
    </r>
  </si>
  <si>
    <r>
      <t>Parcel ID</t>
    </r>
    <r>
      <rPr>
        <sz val="8"/>
        <color rgb="FF000000"/>
        <rFont val="Lato"/>
        <family val="2"/>
      </rPr>
      <t> - 30-06-16-400-023.000-006</t>
    </r>
  </si>
  <si>
    <r>
      <t>Alt Id</t>
    </r>
    <r>
      <rPr>
        <sz val="8"/>
        <color rgb="FF000000"/>
        <rFont val="Lato"/>
        <family val="2"/>
      </rPr>
      <t> - 30-06-16-400-023.000-006</t>
    </r>
  </si>
  <si>
    <r>
      <t>Address</t>
    </r>
    <r>
      <rPr>
        <sz val="8"/>
        <color rgb="FF000000"/>
        <rFont val="Lato"/>
        <family val="2"/>
      </rPr>
      <t> - W 300 N</t>
    </r>
  </si>
  <si>
    <r>
      <t>Owner</t>
    </r>
    <r>
      <rPr>
        <sz val="8"/>
        <color rgb="FF000000"/>
        <rFont val="Lato"/>
        <family val="2"/>
      </rPr>
      <t> - Haverstock, Jane A &amp; Roger R</t>
    </r>
  </si>
  <si>
    <r>
      <t>Acres</t>
    </r>
    <r>
      <rPr>
        <sz val="8"/>
        <color rgb="FF000000"/>
        <rFont val="Lato"/>
        <family val="2"/>
      </rPr>
      <t> - 80</t>
    </r>
  </si>
  <si>
    <r>
      <t>Parcel ID</t>
    </r>
    <r>
      <rPr>
        <sz val="8"/>
        <color rgb="FF000000"/>
        <rFont val="Lato"/>
        <family val="2"/>
      </rPr>
      <t> - 30-06-16-100-013.000-006</t>
    </r>
  </si>
  <si>
    <r>
      <t>Alt Id</t>
    </r>
    <r>
      <rPr>
        <sz val="8"/>
        <color rgb="FF000000"/>
        <rFont val="Lato"/>
        <family val="2"/>
      </rPr>
      <t> - 30-06-16-100-013.000-006</t>
    </r>
  </si>
  <si>
    <r>
      <t>Address</t>
    </r>
    <r>
      <rPr>
        <sz val="8"/>
        <color rgb="FF000000"/>
        <rFont val="Lato"/>
        <family val="2"/>
      </rPr>
      <t> - N 300 W Rear</t>
    </r>
  </si>
  <si>
    <r>
      <t>Parcel ID</t>
    </r>
    <r>
      <rPr>
        <sz val="8"/>
        <color rgb="FF000000"/>
        <rFont val="Lato"/>
        <family val="2"/>
      </rPr>
      <t> - 30-06-16-100-014.000-006</t>
    </r>
  </si>
  <si>
    <r>
      <t>Alt Id</t>
    </r>
    <r>
      <rPr>
        <sz val="8"/>
        <color rgb="FF000000"/>
        <rFont val="Lato"/>
        <family val="2"/>
      </rPr>
      <t> - 30-06-16-100-014.000-006</t>
    </r>
  </si>
  <si>
    <r>
      <t>Address</t>
    </r>
    <r>
      <rPr>
        <sz val="8"/>
        <color rgb="FF000000"/>
        <rFont val="Lato"/>
        <family val="2"/>
      </rPr>
      <t> - N 300 W</t>
    </r>
  </si>
  <si>
    <r>
      <t>Acres</t>
    </r>
    <r>
      <rPr>
        <sz val="8"/>
        <color rgb="FF000000"/>
        <rFont val="Lato"/>
        <family val="2"/>
      </rPr>
      <t> - 19.06</t>
    </r>
  </si>
  <si>
    <r>
      <t>Parcel ID</t>
    </r>
    <r>
      <rPr>
        <sz val="8"/>
        <color rgb="FF000000"/>
        <rFont val="Lato"/>
        <family val="2"/>
      </rPr>
      <t> - 30-06-16-100-010.000-006</t>
    </r>
  </si>
  <si>
    <r>
      <t>Alt Id</t>
    </r>
    <r>
      <rPr>
        <sz val="8"/>
        <color rgb="FF000000"/>
        <rFont val="Lato"/>
        <family val="2"/>
      </rPr>
      <t> - 30-06-16-100-010.000-006</t>
    </r>
  </si>
  <si>
    <r>
      <t>Acres</t>
    </r>
    <r>
      <rPr>
        <sz val="8"/>
        <color rgb="FF000000"/>
        <rFont val="Lato"/>
        <family val="2"/>
      </rPr>
      <t> - 38.152</t>
    </r>
  </si>
  <si>
    <r>
      <t>Parcel ID</t>
    </r>
    <r>
      <rPr>
        <sz val="8"/>
        <color rgb="FF000000"/>
        <rFont val="Lato"/>
        <family val="2"/>
      </rPr>
      <t> - 30-06-15-300-017.000-006</t>
    </r>
  </si>
  <si>
    <r>
      <t>Alt Id</t>
    </r>
    <r>
      <rPr>
        <sz val="8"/>
        <color rgb="FF000000"/>
        <rFont val="Lato"/>
        <family val="2"/>
      </rPr>
      <t> - 30-06-15-300-017.000-006</t>
    </r>
  </si>
  <si>
    <r>
      <t>Owner</t>
    </r>
    <r>
      <rPr>
        <sz val="8"/>
        <color rgb="FF000000"/>
        <rFont val="Lato"/>
        <family val="2"/>
      </rPr>
      <t> - Phares Farms Inc</t>
    </r>
  </si>
  <si>
    <r>
      <t>Acres</t>
    </r>
    <r>
      <rPr>
        <sz val="8"/>
        <color rgb="FF000000"/>
        <rFont val="Lato"/>
        <family val="2"/>
      </rPr>
      <t> - 39</t>
    </r>
  </si>
  <si>
    <r>
      <t>Parcel ID</t>
    </r>
    <r>
      <rPr>
        <sz val="8"/>
        <color rgb="FF000000"/>
        <rFont val="Lato"/>
        <family val="2"/>
      </rPr>
      <t> - 30-06-15-400-014.000-006</t>
    </r>
  </si>
  <si>
    <r>
      <t>Alt Id</t>
    </r>
    <r>
      <rPr>
        <sz val="8"/>
        <color rgb="FF000000"/>
        <rFont val="Lato"/>
        <family val="2"/>
      </rPr>
      <t> - 30-06-15-400-014.000-006</t>
    </r>
  </si>
  <si>
    <r>
      <t>Address</t>
    </r>
    <r>
      <rPr>
        <sz val="8"/>
        <color rgb="FF000000"/>
        <rFont val="Lato"/>
        <family val="2"/>
      </rPr>
      <t> - N 200 W</t>
    </r>
  </si>
  <si>
    <r>
      <t>Owner</t>
    </r>
    <r>
      <rPr>
        <sz val="8"/>
        <color rgb="FF000000"/>
        <rFont val="Lato"/>
        <family val="2"/>
      </rPr>
      <t> - Phares, Robert N &amp; Laura D</t>
    </r>
  </si>
  <si>
    <r>
      <t>Acres</t>
    </r>
    <r>
      <rPr>
        <sz val="8"/>
        <color rgb="FF000000"/>
        <rFont val="Lato"/>
        <family val="2"/>
      </rPr>
      <t> - 111.516</t>
    </r>
  </si>
  <si>
    <r>
      <t>Parcel ID</t>
    </r>
    <r>
      <rPr>
        <sz val="8"/>
        <color rgb="FF000000"/>
        <rFont val="Lato"/>
        <family val="2"/>
      </rPr>
      <t> - 30-06-14-300-015.001-008</t>
    </r>
  </si>
  <si>
    <r>
      <t>Alt Id</t>
    </r>
    <r>
      <rPr>
        <sz val="8"/>
        <color rgb="FF000000"/>
        <rFont val="Lato"/>
        <family val="2"/>
      </rPr>
      <t> - 30-06-14-300-015.001-008</t>
    </r>
  </si>
  <si>
    <r>
      <t>Parcel ID</t>
    </r>
    <r>
      <rPr>
        <sz val="8"/>
        <color rgb="FF000000"/>
        <rFont val="Lato"/>
        <family val="2"/>
      </rPr>
      <t> - 30-06-22-100-017.000-006</t>
    </r>
  </si>
  <si>
    <r>
      <t>Alt Id</t>
    </r>
    <r>
      <rPr>
        <sz val="8"/>
        <color rgb="FF000000"/>
        <rFont val="Lato"/>
        <family val="2"/>
      </rPr>
      <t> - 30-06-22-100-017.000-006</t>
    </r>
  </si>
  <si>
    <r>
      <t>Owner</t>
    </r>
    <r>
      <rPr>
        <sz val="8"/>
        <color rgb="FF000000"/>
        <rFont val="Lato"/>
        <family val="2"/>
      </rPr>
      <t> - Kessler, William L Etal &amp; Dolores Lf Est Georgia M Sparks</t>
    </r>
  </si>
  <si>
    <r>
      <t>Acres</t>
    </r>
    <r>
      <rPr>
        <sz val="8"/>
        <color rgb="FF000000"/>
        <rFont val="Lato"/>
        <family val="2"/>
      </rPr>
      <t> - 59.905</t>
    </r>
  </si>
  <si>
    <r>
      <t>Parcel ID</t>
    </r>
    <r>
      <rPr>
        <sz val="8"/>
        <color rgb="FF000000"/>
        <rFont val="Lato"/>
        <family val="2"/>
      </rPr>
      <t> - 30-06-22-100-010.000-006</t>
    </r>
  </si>
  <si>
    <r>
      <t>Alt Id</t>
    </r>
    <r>
      <rPr>
        <sz val="8"/>
        <color rgb="FF000000"/>
        <rFont val="Lato"/>
        <family val="2"/>
      </rPr>
      <t> - 30-06-22-100-010.000-006</t>
    </r>
  </si>
  <si>
    <r>
      <t>Address</t>
    </r>
    <r>
      <rPr>
        <sz val="8"/>
        <color rgb="FF000000"/>
        <rFont val="Lato"/>
        <family val="2"/>
      </rPr>
      <t> - 2437 W 300 N</t>
    </r>
  </si>
  <si>
    <r>
      <t>Acres</t>
    </r>
    <r>
      <rPr>
        <sz val="8"/>
        <color rgb="FF000000"/>
        <rFont val="Lato"/>
        <family val="2"/>
      </rPr>
      <t> - 108.166</t>
    </r>
  </si>
  <si>
    <r>
      <t>Parcel ID</t>
    </r>
    <r>
      <rPr>
        <sz val="8"/>
        <color rgb="FF000000"/>
        <rFont val="Lato"/>
        <family val="2"/>
      </rPr>
      <t> - 30-06-22-100-018.000-006</t>
    </r>
  </si>
  <si>
    <r>
      <t>Alt Id</t>
    </r>
    <r>
      <rPr>
        <sz val="8"/>
        <color rgb="FF000000"/>
        <rFont val="Lato"/>
        <family val="2"/>
      </rPr>
      <t> - 30-06-22-100-018.000-006</t>
    </r>
  </si>
  <si>
    <r>
      <t>Address</t>
    </r>
    <r>
      <rPr>
        <sz val="8"/>
        <color rgb="FF000000"/>
        <rFont val="Lato"/>
        <family val="2"/>
      </rPr>
      <t> - 2770 N 200 W</t>
    </r>
  </si>
  <si>
    <r>
      <t>Owner</t>
    </r>
    <r>
      <rPr>
        <sz val="8"/>
        <color rgb="FF000000"/>
        <rFont val="Lato"/>
        <family val="2"/>
      </rPr>
      <t> - Donley Douglas D &amp; Trudy A</t>
    </r>
  </si>
  <si>
    <r>
      <t>Acres</t>
    </r>
    <r>
      <rPr>
        <sz val="8"/>
        <color rgb="FF000000"/>
        <rFont val="Lato"/>
        <family val="2"/>
      </rPr>
      <t> - 56.769</t>
    </r>
  </si>
  <si>
    <r>
      <t>Parcel ID</t>
    </r>
    <r>
      <rPr>
        <sz val="8"/>
        <color rgb="FF000000"/>
        <rFont val="Lato"/>
        <family val="2"/>
      </rPr>
      <t> - 30-06-22-200-020.000-006</t>
    </r>
  </si>
  <si>
    <r>
      <t>Alt Id</t>
    </r>
    <r>
      <rPr>
        <sz val="8"/>
        <color rgb="FF000000"/>
        <rFont val="Lato"/>
        <family val="2"/>
      </rPr>
      <t> - 30-06-22-200-020.000-006</t>
    </r>
  </si>
  <si>
    <r>
      <t>Owner</t>
    </r>
    <r>
      <rPr>
        <sz val="8"/>
        <color rgb="FF000000"/>
        <rFont val="Lato"/>
        <family val="2"/>
      </rPr>
      <t> - Kingen Brothers Farms LLC</t>
    </r>
  </si>
  <si>
    <r>
      <t>Acres</t>
    </r>
    <r>
      <rPr>
        <sz val="8"/>
        <color rgb="FF000000"/>
        <rFont val="Lato"/>
        <family val="2"/>
      </rPr>
      <t> - 60.289</t>
    </r>
  </si>
  <si>
    <r>
      <t>Parcel ID</t>
    </r>
    <r>
      <rPr>
        <sz val="8"/>
        <color rgb="FF000000"/>
        <rFont val="Lato"/>
        <family val="2"/>
      </rPr>
      <t> - 30-06-21-100-007.000-006</t>
    </r>
  </si>
  <si>
    <r>
      <t>Alt Id</t>
    </r>
    <r>
      <rPr>
        <sz val="8"/>
        <color rgb="FF000000"/>
        <rFont val="Lato"/>
        <family val="2"/>
      </rPr>
      <t> - 30-06-21-100-007.000-006</t>
    </r>
  </si>
  <si>
    <r>
      <t>Owner</t>
    </r>
    <r>
      <rPr>
        <sz val="8"/>
        <color rgb="FF000000"/>
        <rFont val="Lato"/>
        <family val="2"/>
      </rPr>
      <t> - Sparks, Carol J &amp; Linda Sparks-Salyer</t>
    </r>
  </si>
  <si>
    <r>
      <t>Acres</t>
    </r>
    <r>
      <rPr>
        <sz val="8"/>
        <color rgb="FF000000"/>
        <rFont val="Lato"/>
        <family val="2"/>
      </rPr>
      <t> - 79</t>
    </r>
  </si>
  <si>
    <r>
      <t>Parcel ID</t>
    </r>
    <r>
      <rPr>
        <sz val="8"/>
        <color rgb="FF000000"/>
        <rFont val="Lato"/>
        <family val="2"/>
      </rPr>
      <t> - 30-06-23-200-001.001-008</t>
    </r>
  </si>
  <si>
    <r>
      <t>Alt Id</t>
    </r>
    <r>
      <rPr>
        <sz val="8"/>
        <color rgb="FF000000"/>
        <rFont val="Lato"/>
        <family val="2"/>
      </rPr>
      <t> - 30-06-23-200-001.001-008</t>
    </r>
  </si>
  <si>
    <r>
      <t>Address</t>
    </r>
    <r>
      <rPr>
        <sz val="8"/>
        <color rgb="FF000000"/>
        <rFont val="Lato"/>
        <family val="2"/>
      </rPr>
      <t> - 1879 W 300 N</t>
    </r>
  </si>
  <si>
    <r>
      <t>Owner</t>
    </r>
    <r>
      <rPr>
        <sz val="8"/>
        <color rgb="FF000000"/>
        <rFont val="Lato"/>
        <family val="2"/>
      </rPr>
      <t> - G &amp; P Edwards Farms LLC</t>
    </r>
  </si>
  <si>
    <r>
      <t>Acres</t>
    </r>
    <r>
      <rPr>
        <sz val="8"/>
        <color rgb="FF000000"/>
        <rFont val="Lato"/>
        <family val="2"/>
      </rPr>
      <t> - 79.163</t>
    </r>
  </si>
  <si>
    <r>
      <t>Parcel ID</t>
    </r>
    <r>
      <rPr>
        <sz val="8"/>
        <color rgb="FF000000"/>
        <rFont val="Lato"/>
        <family val="2"/>
      </rPr>
      <t> - 30-06-22-400-023.000-006</t>
    </r>
  </si>
  <si>
    <r>
      <t>Alt Id</t>
    </r>
    <r>
      <rPr>
        <sz val="8"/>
        <color rgb="FF000000"/>
        <rFont val="Lato"/>
        <family val="2"/>
      </rPr>
      <t> - 30-06-22-400-023.000-006</t>
    </r>
  </si>
  <si>
    <r>
      <t>Address</t>
    </r>
    <r>
      <rPr>
        <sz val="8"/>
        <color rgb="FF000000"/>
        <rFont val="Lato"/>
        <family val="2"/>
      </rPr>
      <t> - W 200 N Rear</t>
    </r>
  </si>
  <si>
    <r>
      <t>Acres</t>
    </r>
    <r>
      <rPr>
        <sz val="8"/>
        <color rgb="FF000000"/>
        <rFont val="Lato"/>
        <family val="2"/>
      </rPr>
      <t> - 26.964</t>
    </r>
  </si>
  <si>
    <r>
      <t>Parcel ID</t>
    </r>
    <r>
      <rPr>
        <sz val="8"/>
        <color rgb="FF000000"/>
        <rFont val="Lato"/>
        <family val="2"/>
      </rPr>
      <t> - 30-06-22-400-033.002-006</t>
    </r>
  </si>
  <si>
    <r>
      <t>Alt Id</t>
    </r>
    <r>
      <rPr>
        <sz val="8"/>
        <color rgb="FF000000"/>
        <rFont val="Lato"/>
        <family val="2"/>
      </rPr>
      <t> - 30-06-22-400-033.002-006</t>
    </r>
  </si>
  <si>
    <r>
      <t>Address</t>
    </r>
    <r>
      <rPr>
        <sz val="8"/>
        <color rgb="FF000000"/>
        <rFont val="Lato"/>
        <family val="2"/>
      </rPr>
      <t> - W 200 N</t>
    </r>
  </si>
  <si>
    <r>
      <t>Acres</t>
    </r>
    <r>
      <rPr>
        <sz val="8"/>
        <color rgb="FF000000"/>
        <rFont val="Lato"/>
        <family val="2"/>
      </rPr>
      <t> - 25.37</t>
    </r>
  </si>
  <si>
    <r>
      <t>Parcel ID</t>
    </r>
    <r>
      <rPr>
        <sz val="8"/>
        <color rgb="FF000000"/>
        <rFont val="Lato"/>
        <family val="2"/>
      </rPr>
      <t> - 30-06-22-400-033.000-006</t>
    </r>
  </si>
  <si>
    <r>
      <t>Alt Id</t>
    </r>
    <r>
      <rPr>
        <sz val="8"/>
        <color rgb="FF000000"/>
        <rFont val="Lato"/>
        <family val="2"/>
      </rPr>
      <t> - 30-06-22-400-033.000-006</t>
    </r>
  </si>
  <si>
    <r>
      <t>Address</t>
    </r>
    <r>
      <rPr>
        <sz val="8"/>
        <color rgb="FF000000"/>
        <rFont val="Lato"/>
        <family val="2"/>
      </rPr>
      <t> - 2190 W 200 N</t>
    </r>
  </si>
  <si>
    <r>
      <t>Owner</t>
    </r>
    <r>
      <rPr>
        <sz val="8"/>
        <color rgb="FF000000"/>
        <rFont val="Lato"/>
        <family val="2"/>
      </rPr>
      <t> - Divine, Evan &amp; Lori</t>
    </r>
  </si>
  <si>
    <r>
      <t>Acres</t>
    </r>
    <r>
      <rPr>
        <sz val="8"/>
        <color rgb="FF000000"/>
        <rFont val="Lato"/>
        <family val="2"/>
      </rPr>
      <t> - 44.231</t>
    </r>
  </si>
  <si>
    <r>
      <t>Parcel ID</t>
    </r>
    <r>
      <rPr>
        <sz val="8"/>
        <color rgb="FF000000"/>
        <rFont val="Lato"/>
        <family val="2"/>
      </rPr>
      <t> - 30-06-22-400-025.000-006</t>
    </r>
  </si>
  <si>
    <r>
      <t>Alt Id</t>
    </r>
    <r>
      <rPr>
        <sz val="8"/>
        <color rgb="FF000000"/>
        <rFont val="Lato"/>
        <family val="2"/>
      </rPr>
      <t> - 30-06-22-400-025.000-006</t>
    </r>
  </si>
  <si>
    <r>
      <t>Owner</t>
    </r>
    <r>
      <rPr>
        <sz val="8"/>
        <color rgb="FF000000"/>
        <rFont val="Lato"/>
        <family val="2"/>
      </rPr>
      <t> - DONLEY DOUGLAS D &amp; TRUDY A</t>
    </r>
  </si>
  <si>
    <r>
      <t>Acres</t>
    </r>
    <r>
      <rPr>
        <sz val="8"/>
        <color rgb="FF000000"/>
        <rFont val="Lato"/>
        <family val="2"/>
      </rPr>
      <t> - 23.786</t>
    </r>
  </si>
  <si>
    <r>
      <t>Parcel ID</t>
    </r>
    <r>
      <rPr>
        <sz val="8"/>
        <color rgb="FF000000"/>
        <rFont val="Lato"/>
        <family val="2"/>
      </rPr>
      <t> - 30-06-23-300-004.000-008</t>
    </r>
  </si>
  <si>
    <r>
      <t>Alt Id</t>
    </r>
    <r>
      <rPr>
        <sz val="8"/>
        <color rgb="FF000000"/>
        <rFont val="Lato"/>
        <family val="2"/>
      </rPr>
      <t> - 30-06-23-300-004.000-008</t>
    </r>
  </si>
  <si>
    <r>
      <t>Address</t>
    </r>
    <r>
      <rPr>
        <sz val="8"/>
        <color rgb="FF000000"/>
        <rFont val="Lato"/>
        <family val="2"/>
      </rPr>
      <t> - 1930 W 200 N</t>
    </r>
  </si>
  <si>
    <r>
      <t>Owner</t>
    </r>
    <r>
      <rPr>
        <sz val="8"/>
        <color rgb="FF000000"/>
        <rFont val="Lato"/>
        <family val="2"/>
      </rPr>
      <t> - Edwards, Patricia A Revocable Trust</t>
    </r>
  </si>
  <si>
    <r>
      <t>Acres</t>
    </r>
    <r>
      <rPr>
        <sz val="8"/>
        <color rgb="FF000000"/>
        <rFont val="Lato"/>
        <family val="2"/>
      </rPr>
      <t> - 70.218</t>
    </r>
  </si>
  <si>
    <r>
      <t>Parcel ID</t>
    </r>
    <r>
      <rPr>
        <sz val="8"/>
        <color rgb="FF000000"/>
        <rFont val="Lato"/>
        <family val="2"/>
      </rPr>
      <t> - 30-06-23-300-005.000-008</t>
    </r>
  </si>
  <si>
    <r>
      <t>Alt Id</t>
    </r>
    <r>
      <rPr>
        <sz val="8"/>
        <color rgb="FF000000"/>
        <rFont val="Lato"/>
        <family val="2"/>
      </rPr>
      <t> - 30-06-23-300-005.000-008</t>
    </r>
  </si>
  <si>
    <r>
      <t>Owner</t>
    </r>
    <r>
      <rPr>
        <sz val="8"/>
        <color rgb="FF000000"/>
        <rFont val="Lato"/>
        <family val="2"/>
      </rPr>
      <t> - Edwards, Gary L Revocable Trust</t>
    </r>
  </si>
  <si>
    <r>
      <t>Acres</t>
    </r>
    <r>
      <rPr>
        <sz val="8"/>
        <color rgb="FF000000"/>
        <rFont val="Lato"/>
        <family val="2"/>
      </rPr>
      <t> - 34.236</t>
    </r>
  </si>
  <si>
    <r>
      <t>Parcel ID</t>
    </r>
    <r>
      <rPr>
        <sz val="8"/>
        <color rgb="FF000000"/>
        <rFont val="Lato"/>
        <family val="2"/>
      </rPr>
      <t> - 30-06-14-300-015.000-008</t>
    </r>
  </si>
  <si>
    <r>
      <t>Alt Id</t>
    </r>
    <r>
      <rPr>
        <sz val="8"/>
        <color rgb="FF000000"/>
        <rFont val="Lato"/>
        <family val="2"/>
      </rPr>
      <t> - 30-06-14-300-015.000-008</t>
    </r>
  </si>
  <si>
    <r>
      <t>Address</t>
    </r>
    <r>
      <rPr>
        <sz val="8"/>
        <color rgb="FF000000"/>
        <rFont val="Lato"/>
        <family val="2"/>
      </rPr>
      <t> - 3279 N 200 W</t>
    </r>
  </si>
  <si>
    <r>
      <t>Parcel ID</t>
    </r>
    <r>
      <rPr>
        <sz val="8"/>
        <color rgb="FF000000"/>
        <rFont val="Lato"/>
        <family val="2"/>
      </rPr>
      <t> - 30-06-15-400-014.005-006</t>
    </r>
  </si>
  <si>
    <r>
      <t>Alt Id</t>
    </r>
    <r>
      <rPr>
        <sz val="8"/>
        <color rgb="FF000000"/>
        <rFont val="Lato"/>
        <family val="2"/>
      </rPr>
      <t> - 30-06-15-400-014.005-006</t>
    </r>
  </si>
  <si>
    <r>
      <t>Owner</t>
    </r>
    <r>
      <rPr>
        <sz val="8"/>
        <color rgb="FF000000"/>
        <rFont val="Lato"/>
        <family val="2"/>
      </rPr>
      <t> - Hockersmith, Kenneth E &amp; Marsha A</t>
    </r>
  </si>
  <si>
    <r>
      <t>Acres</t>
    </r>
    <r>
      <rPr>
        <sz val="8"/>
        <color rgb="FF000000"/>
        <rFont val="Lato"/>
        <family val="2"/>
      </rPr>
      <t> - 20</t>
    </r>
  </si>
  <si>
    <r>
      <t>Parcel ID</t>
    </r>
    <r>
      <rPr>
        <sz val="8"/>
        <color rgb="FF000000"/>
        <rFont val="Lato"/>
        <family val="2"/>
      </rPr>
      <t> - 30-06-15-400-014.006-006</t>
    </r>
  </si>
  <si>
    <r>
      <t>Alt Id</t>
    </r>
    <r>
      <rPr>
        <sz val="8"/>
        <color rgb="FF000000"/>
        <rFont val="Lato"/>
        <family val="2"/>
      </rPr>
      <t> - 30-06-15-400-014.006-006</t>
    </r>
  </si>
  <si>
    <r>
      <t>Address</t>
    </r>
    <r>
      <rPr>
        <sz val="8"/>
        <color rgb="FF000000"/>
        <rFont val="Lato"/>
        <family val="2"/>
      </rPr>
      <t> - N 200 W REAR</t>
    </r>
  </si>
  <si>
    <r>
      <t>Parcel ID</t>
    </r>
    <r>
      <rPr>
        <sz val="8"/>
        <color rgb="FF000000"/>
        <rFont val="Lato"/>
        <family val="2"/>
      </rPr>
      <t> - 30-06-15-200-015.000-006</t>
    </r>
  </si>
  <si>
    <r>
      <t>Alt Id</t>
    </r>
    <r>
      <rPr>
        <sz val="8"/>
        <color rgb="FF000000"/>
        <rFont val="Lato"/>
        <family val="2"/>
      </rPr>
      <t> - 30-06-15-200-015.000-006</t>
    </r>
  </si>
  <si>
    <r>
      <t>Acres</t>
    </r>
    <r>
      <rPr>
        <sz val="8"/>
        <color rgb="FF000000"/>
        <rFont val="Lato"/>
        <family val="2"/>
      </rPr>
      <t> - 10</t>
    </r>
  </si>
  <si>
    <r>
      <t>Parcel ID</t>
    </r>
    <r>
      <rPr>
        <sz val="8"/>
        <color rgb="FF000000"/>
        <rFont val="Lato"/>
        <family val="2"/>
      </rPr>
      <t> - 30-06-15-200-009.000-006</t>
    </r>
  </si>
  <si>
    <r>
      <t>Alt Id</t>
    </r>
    <r>
      <rPr>
        <sz val="8"/>
        <color rgb="FF000000"/>
        <rFont val="Lato"/>
        <family val="2"/>
      </rPr>
      <t> - 30-06-15-200-009.000-006</t>
    </r>
  </si>
  <si>
    <r>
      <t>Owner</t>
    </r>
    <r>
      <rPr>
        <sz val="8"/>
        <color rgb="FF000000"/>
        <rFont val="Lato"/>
        <family val="2"/>
      </rPr>
      <t> - Phares, Gerald A</t>
    </r>
  </si>
  <si>
    <r>
      <t>Acres</t>
    </r>
    <r>
      <rPr>
        <sz val="8"/>
        <color rgb="FF000000"/>
        <rFont val="Lato"/>
        <family val="2"/>
      </rPr>
      <t> - 40.5</t>
    </r>
  </si>
  <si>
    <r>
      <t>Parcel ID</t>
    </r>
    <r>
      <rPr>
        <sz val="8"/>
        <color rgb="FF000000"/>
        <rFont val="Lato"/>
        <family val="2"/>
      </rPr>
      <t> - 30-06-10-300-011.000-006</t>
    </r>
  </si>
  <si>
    <r>
      <t>Alt Id</t>
    </r>
    <r>
      <rPr>
        <sz val="8"/>
        <color rgb="FF000000"/>
        <rFont val="Lato"/>
        <family val="2"/>
      </rPr>
      <t> - 30-06-10-300-011.000-006</t>
    </r>
  </si>
  <si>
    <r>
      <t>Acres</t>
    </r>
    <r>
      <rPr>
        <sz val="8"/>
        <color rgb="FF000000"/>
        <rFont val="Lato"/>
        <family val="2"/>
      </rPr>
      <t> - 97.31</t>
    </r>
  </si>
  <si>
    <r>
      <t>Parcel ID</t>
    </r>
    <r>
      <rPr>
        <sz val="8"/>
        <color rgb="FF000000"/>
        <rFont val="Lato"/>
        <family val="2"/>
      </rPr>
      <t> - 30-06-09-400-014.001-006</t>
    </r>
  </si>
  <si>
    <r>
      <t>Alt Id</t>
    </r>
    <r>
      <rPr>
        <sz val="8"/>
        <color rgb="FF000000"/>
        <rFont val="Lato"/>
        <family val="2"/>
      </rPr>
      <t> - 30-06-09-400-014.001-006</t>
    </r>
  </si>
  <si>
    <r>
      <t>Owner</t>
    </r>
    <r>
      <rPr>
        <sz val="8"/>
        <color rgb="FF000000"/>
        <rFont val="Lato"/>
        <family val="2"/>
      </rPr>
      <t> - Roney Farms LLC</t>
    </r>
  </si>
  <si>
    <r>
      <t>Acres</t>
    </r>
    <r>
      <rPr>
        <sz val="8"/>
        <color rgb="FF000000"/>
        <rFont val="Lato"/>
        <family val="2"/>
      </rPr>
      <t> - 31.108</t>
    </r>
  </si>
  <si>
    <r>
      <t>Parcel ID</t>
    </r>
    <r>
      <rPr>
        <sz val="8"/>
        <color rgb="FF000000"/>
        <rFont val="Lato"/>
        <family val="2"/>
      </rPr>
      <t> - 30-06-09-400-013.000-006</t>
    </r>
  </si>
  <si>
    <r>
      <t>Alt Id</t>
    </r>
    <r>
      <rPr>
        <sz val="8"/>
        <color rgb="FF000000"/>
        <rFont val="Lato"/>
        <family val="2"/>
      </rPr>
      <t> - 30-06-09-400-013.000-006</t>
    </r>
  </si>
  <si>
    <r>
      <t>Owner</t>
    </r>
    <r>
      <rPr>
        <sz val="8"/>
        <color rgb="FF000000"/>
        <rFont val="Lato"/>
        <family val="2"/>
      </rPr>
      <t> - Martin, Michael H (1/2 int), Martin, Donna J &amp; Robert H (1/2 Int) w/LE for Arnettie Martin</t>
    </r>
  </si>
  <si>
    <r>
      <t>Acres</t>
    </r>
    <r>
      <rPr>
        <sz val="8"/>
        <color rgb="FF000000"/>
        <rFont val="Lato"/>
        <family val="2"/>
      </rPr>
      <t> - 62</t>
    </r>
  </si>
  <si>
    <r>
      <t>Parcel ID</t>
    </r>
    <r>
      <rPr>
        <sz val="8"/>
        <color rgb="FF000000"/>
        <rFont val="Lato"/>
        <family val="2"/>
      </rPr>
      <t> - 30-06-09-400-014.003-006</t>
    </r>
  </si>
  <si>
    <r>
      <t>Alt Id</t>
    </r>
    <r>
      <rPr>
        <sz val="8"/>
        <color rgb="FF000000"/>
        <rFont val="Lato"/>
        <family val="2"/>
      </rPr>
      <t> - 30-06-09-400-014.003-006</t>
    </r>
  </si>
  <si>
    <r>
      <t>Acres</t>
    </r>
    <r>
      <rPr>
        <sz val="8"/>
        <color rgb="FF000000"/>
        <rFont val="Lato"/>
        <family val="2"/>
      </rPr>
      <t> - 6.95</t>
    </r>
  </si>
  <si>
    <r>
      <t>Parcel ID</t>
    </r>
    <r>
      <rPr>
        <sz val="8"/>
        <color rgb="FF000000"/>
        <rFont val="Lato"/>
        <family val="2"/>
      </rPr>
      <t> - 30-06-09-100-002.000-006</t>
    </r>
  </si>
  <si>
    <r>
      <t>Alt Id</t>
    </r>
    <r>
      <rPr>
        <sz val="8"/>
        <color rgb="FF000000"/>
        <rFont val="Lato"/>
        <family val="2"/>
      </rPr>
      <t> - 30-06-09-100-002.000-006</t>
    </r>
  </si>
  <si>
    <r>
      <t>Acres</t>
    </r>
    <r>
      <rPr>
        <sz val="8"/>
        <color rgb="FF000000"/>
        <rFont val="Lato"/>
        <family val="2"/>
      </rPr>
      <t> - 124.53</t>
    </r>
  </si>
  <si>
    <r>
      <t>Parcel ID</t>
    </r>
    <r>
      <rPr>
        <sz val="8"/>
        <color rgb="FF000000"/>
        <rFont val="Lato"/>
        <family val="2"/>
      </rPr>
      <t> - 30-06-10-200-001.001-006</t>
    </r>
  </si>
  <si>
    <r>
      <t>Alt Id</t>
    </r>
    <r>
      <rPr>
        <sz val="8"/>
        <color rgb="FF000000"/>
        <rFont val="Lato"/>
        <family val="2"/>
      </rPr>
      <t> - 30-06-10-200-001.001-006</t>
    </r>
  </si>
  <si>
    <r>
      <t>Acres</t>
    </r>
    <r>
      <rPr>
        <sz val="8"/>
        <color rgb="FF000000"/>
        <rFont val="Lato"/>
        <family val="2"/>
      </rPr>
      <t> - 210.587</t>
    </r>
  </si>
  <si>
    <r>
      <t>Parcel ID</t>
    </r>
    <r>
      <rPr>
        <sz val="8"/>
        <color rgb="FF000000"/>
        <rFont val="Lato"/>
        <family val="2"/>
      </rPr>
      <t> - 30-06-03-300-012.000-006</t>
    </r>
  </si>
  <si>
    <r>
      <t>Alt Id</t>
    </r>
    <r>
      <rPr>
        <sz val="8"/>
        <color rgb="FF000000"/>
        <rFont val="Lato"/>
        <family val="2"/>
      </rPr>
      <t> - 30-06-03-300-012.000-006</t>
    </r>
  </si>
  <si>
    <r>
      <t>Acres</t>
    </r>
    <r>
      <rPr>
        <sz val="8"/>
        <color rgb="FF000000"/>
        <rFont val="Lato"/>
        <family val="2"/>
      </rPr>
      <t> - 75</t>
    </r>
  </si>
  <si>
    <r>
      <t>Parcel ID</t>
    </r>
    <r>
      <rPr>
        <sz val="8"/>
        <color rgb="FF000000"/>
        <rFont val="Lato"/>
        <family val="2"/>
      </rPr>
      <t> - 30-06-04-400-017.000-006</t>
    </r>
  </si>
  <si>
    <r>
      <t>Alt Id</t>
    </r>
    <r>
      <rPr>
        <sz val="8"/>
        <color rgb="FF000000"/>
        <rFont val="Lato"/>
        <family val="2"/>
      </rPr>
      <t> - 30-06-04-400-017.000-006</t>
    </r>
  </si>
  <si>
    <r>
      <t>Acres</t>
    </r>
    <r>
      <rPr>
        <sz val="8"/>
        <color rgb="FF000000"/>
        <rFont val="Lato"/>
        <family val="2"/>
      </rPr>
      <t> - 76.084</t>
    </r>
  </si>
  <si>
    <r>
      <t>Parcel ID</t>
    </r>
    <r>
      <rPr>
        <sz val="8"/>
        <color rgb="FF000000"/>
        <rFont val="Lato"/>
        <family val="2"/>
      </rPr>
      <t> - 30-06-04-400-014.000-006</t>
    </r>
  </si>
  <si>
    <r>
      <t>Alt Id</t>
    </r>
    <r>
      <rPr>
        <sz val="8"/>
        <color rgb="FF000000"/>
        <rFont val="Lato"/>
        <family val="2"/>
      </rPr>
      <t> - 30-06-04-400-014.000-006</t>
    </r>
  </si>
  <si>
    <r>
      <t>Acres</t>
    </r>
    <r>
      <rPr>
        <sz val="8"/>
        <color rgb="FF000000"/>
        <rFont val="Lato"/>
        <family val="2"/>
      </rPr>
      <t> - 64.38</t>
    </r>
  </si>
  <si>
    <r>
      <t>Parcel ID</t>
    </r>
    <r>
      <rPr>
        <sz val="8"/>
        <color rgb="FF000000"/>
        <rFont val="Lato"/>
        <family val="2"/>
      </rPr>
      <t> - 30-06-04-300-013.000-006</t>
    </r>
  </si>
  <si>
    <r>
      <t>Alt Id</t>
    </r>
    <r>
      <rPr>
        <sz val="8"/>
        <color rgb="FF000000"/>
        <rFont val="Lato"/>
        <family val="2"/>
      </rPr>
      <t> - 30-06-04-300-013.000-006</t>
    </r>
  </si>
  <si>
    <r>
      <t>Acres</t>
    </r>
    <r>
      <rPr>
        <sz val="8"/>
        <color rgb="FF000000"/>
        <rFont val="Lato"/>
        <family val="2"/>
      </rPr>
      <t> - 76.775</t>
    </r>
  </si>
  <si>
    <r>
      <t>Parcel ID</t>
    </r>
    <r>
      <rPr>
        <sz val="8"/>
        <color rgb="FF000000"/>
        <rFont val="Lato"/>
        <family val="2"/>
      </rPr>
      <t> - 30-06-04-300-013.001-006</t>
    </r>
  </si>
  <si>
    <r>
      <t>Alt Id</t>
    </r>
    <r>
      <rPr>
        <sz val="8"/>
        <color rgb="FF000000"/>
        <rFont val="Lato"/>
        <family val="2"/>
      </rPr>
      <t> - 30-06-04-300-013.001-006</t>
    </r>
  </si>
  <si>
    <r>
      <t>Address</t>
    </r>
    <r>
      <rPr>
        <sz val="8"/>
        <color rgb="FF000000"/>
        <rFont val="Lato"/>
        <family val="2"/>
      </rPr>
      <t> - 5375 N 400 W</t>
    </r>
  </si>
  <si>
    <r>
      <t>Owner</t>
    </r>
    <r>
      <rPr>
        <sz val="8"/>
        <color rgb="FF000000"/>
        <rFont val="Lato"/>
        <family val="2"/>
      </rPr>
      <t> - Apple, Armin B &amp; Sherron J</t>
    </r>
  </si>
  <si>
    <t>Learning Center</t>
  </si>
  <si>
    <t>Park land</t>
  </si>
  <si>
    <t>Sports Park</t>
  </si>
  <si>
    <t>EDA</t>
  </si>
  <si>
    <t xml:space="preserve">at current Tax rates </t>
  </si>
  <si>
    <t>per 9/6/22 email from lisa lee updated 25OCT with jacobi</t>
  </si>
  <si>
    <t>RFP back in the 1st of november</t>
  </si>
  <si>
    <t>500W/300N RAB</t>
  </si>
  <si>
    <t>Safety Equiment</t>
  </si>
  <si>
    <t>Sherriff Equipmet</t>
  </si>
  <si>
    <t>Regional Drianage Project</t>
  </si>
  <si>
    <t>Projected REV (all districts except HRH/RV/GDI))</t>
  </si>
  <si>
    <t>HRH/GDI/RV</t>
  </si>
  <si>
    <t>KD</t>
  </si>
  <si>
    <t>Broadway/600W Intersection</t>
  </si>
  <si>
    <t>McCordsville</t>
  </si>
  <si>
    <t>750N RAB</t>
  </si>
  <si>
    <t>Aurora Way RAB</t>
  </si>
  <si>
    <t>700N RAB</t>
  </si>
  <si>
    <t>Windsor Signal and widening</t>
  </si>
  <si>
    <t>900N RAB</t>
  </si>
  <si>
    <t>650N RAB</t>
  </si>
  <si>
    <t>Aurora to 600N Widening</t>
  </si>
  <si>
    <t>600N to 650N Widening</t>
  </si>
  <si>
    <t>650N to 700N Widening</t>
  </si>
  <si>
    <t>800N to 900N Widening</t>
  </si>
  <si>
    <t>900N to 1000N Widening</t>
  </si>
  <si>
    <t>Underpass of CSX Rails</t>
  </si>
  <si>
    <t>500N to Aurora Widening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</si>
</sst>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4" formatCode="_(&quot;$&quot;* #,##0.00_);_(&quot;$&quot;* \(#,##0.00\);_(&quot;$&quot;* &quot;-&quot;??_);_(@_)"/>
    <numFmt numFmtId="164" formatCode="_(&quot;$&quot;* #,##0_);_(&quot;$&quot;* \(#,##0\);_(&quot;$&quot;* &quot;-&quot;??_);_(@_)"/>
  </numFmts>
  <fonts count="8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8"/>
      <color rgb="FF000000"/>
      <name val="Lato"/>
      <family val="2"/>
    </font>
    <font>
      <b/>
      <sz val="8"/>
      <color rgb="FF000000"/>
      <name val="Lato"/>
      <family val="2"/>
    </font>
    <font>
      <sz val="7"/>
      <color rgb="FF000000"/>
      <name val="Lato"/>
      <family val="2"/>
    </font>
    <font>
      <u/>
      <sz val="7"/>
      <color rgb="FF2E6CA3"/>
      <name val="Lato"/>
      <family val="2"/>
    </font>
    <font>
      <sz val="9"/>
      <color indexed="81"/>
      <name val="Tahoma"/>
      <charset val="1"/>
    </font>
  </fonts>
  <fills count="9">
    <fill>
      <patternFill patternType="none"/>
    </fill>
    <fill>
      <patternFill patternType="gray125"/>
    </fill>
    <fill>
      <patternFill patternType="solid">
        <fgColor rgb="FF92D05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7030A0"/>
        <bgColor indexed="64"/>
      </patternFill>
    </fill>
    <fill>
      <patternFill patternType="solid">
        <fgColor rgb="FFA365D1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00B050"/>
        <bgColor indexed="64"/>
      </patternFill>
    </fill>
  </fills>
  <borders count="1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rgb="FFBBBBBB"/>
      </left>
      <right style="medium">
        <color rgb="FFBBBBBB"/>
      </right>
      <top style="medium">
        <color rgb="FFBBBBBB"/>
      </top>
      <bottom style="medium">
        <color rgb="FFBBBBBB"/>
      </bottom>
      <diagonal/>
    </border>
  </borders>
  <cellStyleXfs count="3">
    <xf numFmtId="0" fontId="0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</cellStyleXfs>
  <cellXfs count="48">
    <xf numFmtId="0" fontId="0" fillId="0" borderId="0" xfId="0"/>
    <xf numFmtId="0" fontId="2" fillId="0" borderId="0" xfId="0" applyFont="1"/>
    <xf numFmtId="0" fontId="0" fillId="2" borderId="0" xfId="0" applyFill="1"/>
    <xf numFmtId="164" fontId="0" fillId="2" borderId="1" xfId="1" applyNumberFormat="1" applyFont="1" applyFill="1" applyBorder="1"/>
    <xf numFmtId="164" fontId="0" fillId="0" borderId="1" xfId="1" applyNumberFormat="1" applyFont="1" applyBorder="1"/>
    <xf numFmtId="164" fontId="0" fillId="0" borderId="0" xfId="1" applyNumberFormat="1" applyFont="1"/>
    <xf numFmtId="164" fontId="0" fillId="4" borderId="1" xfId="1" applyNumberFormat="1" applyFont="1" applyFill="1" applyBorder="1"/>
    <xf numFmtId="0" fontId="0" fillId="4" borderId="0" xfId="0" applyFill="1"/>
    <xf numFmtId="0" fontId="0" fillId="5" borderId="0" xfId="0" applyFill="1"/>
    <xf numFmtId="164" fontId="0" fillId="5" borderId="0" xfId="0" applyNumberFormat="1" applyFill="1"/>
    <xf numFmtId="0" fontId="0" fillId="3" borderId="0" xfId="0" applyFill="1"/>
    <xf numFmtId="9" fontId="2" fillId="4" borderId="2" xfId="2" applyFont="1" applyFill="1" applyBorder="1"/>
    <xf numFmtId="9" fontId="2" fillId="4" borderId="3" xfId="2" applyFont="1" applyFill="1" applyBorder="1"/>
    <xf numFmtId="9" fontId="2" fillId="4" borderId="4" xfId="2" applyFont="1" applyFill="1" applyBorder="1"/>
    <xf numFmtId="164" fontId="0" fillId="0" borderId="5" xfId="1" applyNumberFormat="1" applyFont="1" applyBorder="1"/>
    <xf numFmtId="164" fontId="0" fillId="0" borderId="6" xfId="1" applyNumberFormat="1" applyFont="1" applyBorder="1"/>
    <xf numFmtId="164" fontId="0" fillId="2" borderId="7" xfId="1" applyNumberFormat="1" applyFont="1" applyFill="1" applyBorder="1"/>
    <xf numFmtId="164" fontId="0" fillId="2" borderId="8" xfId="1" applyNumberFormat="1" applyFont="1" applyFill="1" applyBorder="1"/>
    <xf numFmtId="164" fontId="0" fillId="0" borderId="2" xfId="1" applyNumberFormat="1" applyFont="1" applyBorder="1"/>
    <xf numFmtId="164" fontId="0" fillId="3" borderId="1" xfId="1" applyNumberFormat="1" applyFont="1" applyFill="1" applyBorder="1"/>
    <xf numFmtId="164" fontId="0" fillId="0" borderId="1" xfId="1" applyNumberFormat="1" applyFont="1" applyFill="1" applyBorder="1"/>
    <xf numFmtId="0" fontId="0" fillId="0" borderId="0" xfId="0" applyAlignment="1">
      <alignment wrapText="1"/>
    </xf>
    <xf numFmtId="0" fontId="2" fillId="0" borderId="0" xfId="0" applyFont="1" applyAlignment="1">
      <alignment wrapText="1"/>
    </xf>
    <xf numFmtId="0" fontId="0" fillId="0" borderId="0" xfId="0" applyAlignment="1">
      <alignment vertical="top"/>
    </xf>
    <xf numFmtId="0" fontId="0" fillId="6" borderId="0" xfId="0" applyFill="1"/>
    <xf numFmtId="164" fontId="0" fillId="7" borderId="1" xfId="1" applyNumberFormat="1" applyFont="1" applyFill="1" applyBorder="1"/>
    <xf numFmtId="0" fontId="0" fillId="0" borderId="1" xfId="0" applyBorder="1"/>
    <xf numFmtId="0" fontId="0" fillId="7" borderId="0" xfId="0" applyFill="1"/>
    <xf numFmtId="0" fontId="0" fillId="7" borderId="1" xfId="0" applyFill="1" applyBorder="1"/>
    <xf numFmtId="15" fontId="0" fillId="0" borderId="0" xfId="0" applyNumberFormat="1"/>
    <xf numFmtId="9" fontId="0" fillId="2" borderId="0" xfId="0" applyNumberFormat="1" applyFill="1"/>
    <xf numFmtId="164" fontId="0" fillId="0" borderId="0" xfId="0" applyNumberFormat="1"/>
    <xf numFmtId="164" fontId="0" fillId="7" borderId="0" xfId="0" applyNumberFormat="1" applyFill="1"/>
    <xf numFmtId="0" fontId="4" fillId="0" borderId="9" xfId="0" applyFont="1" applyBorder="1" applyAlignment="1">
      <alignment vertical="center" wrapText="1"/>
    </xf>
    <xf numFmtId="0" fontId="5" fillId="0" borderId="0" xfId="0" applyFont="1" applyAlignment="1">
      <alignment vertical="center" wrapText="1"/>
    </xf>
    <xf numFmtId="0" fontId="0" fillId="7" borderId="0" xfId="0" applyFill="1" applyAlignment="1">
      <alignment horizontal="right"/>
    </xf>
    <xf numFmtId="164" fontId="1" fillId="7" borderId="1" xfId="1" applyNumberFormat="1" applyFont="1" applyFill="1" applyBorder="1"/>
    <xf numFmtId="0" fontId="0" fillId="7" borderId="0" xfId="0" applyFill="1" applyAlignment="1">
      <alignment horizontal="left"/>
    </xf>
    <xf numFmtId="0" fontId="0" fillId="2" borderId="1" xfId="0" applyFill="1" applyBorder="1"/>
    <xf numFmtId="44" fontId="0" fillId="0" borderId="0" xfId="1" applyFont="1"/>
    <xf numFmtId="44" fontId="0" fillId="7" borderId="0" xfId="1" applyFont="1" applyFill="1"/>
    <xf numFmtId="164" fontId="0" fillId="2" borderId="0" xfId="1" applyNumberFormat="1" applyFont="1" applyFill="1" applyBorder="1"/>
    <xf numFmtId="164" fontId="0" fillId="3" borderId="0" xfId="1" applyNumberFormat="1" applyFont="1" applyFill="1" applyBorder="1"/>
    <xf numFmtId="164" fontId="0" fillId="7" borderId="0" xfId="1" applyNumberFormat="1" applyFont="1" applyFill="1" applyBorder="1"/>
    <xf numFmtId="164" fontId="0" fillId="0" borderId="0" xfId="1" applyNumberFormat="1" applyFont="1" applyBorder="1"/>
    <xf numFmtId="164" fontId="2" fillId="4" borderId="0" xfId="1" applyNumberFormat="1" applyFont="1" applyFill="1"/>
    <xf numFmtId="164" fontId="0" fillId="8" borderId="1" xfId="1" applyNumberFormat="1" applyFont="1" applyFill="1" applyBorder="1"/>
    <xf numFmtId="0" fontId="0" fillId="0" borderId="0" xfId="0" applyAlignment="1">
      <alignment horizontal="left" vertical="top" wrapText="1"/>
    </xf>
  </cellXfs>
  <cellStyles count="3">
    <cellStyle name="Currency" xfId="1" builtinId="4"/>
    <cellStyle name="Normal" xfId="0" builtinId="0"/>
    <cellStyle name="Percent" xfId="2" builtinId="5"/>
  </cellStyles>
  <dxfs count="0"/>
  <tableStyles count="0" defaultTableStyle="TableStyleMedium2" defaultPivotStyle="PivotStyleLight16"/>
  <colors>
    <mruColors>
      <color rgb="FFA365D1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microsoft.com/office/2017/10/relationships/person" Target="persons/perso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12" Type="http://schemas.openxmlformats.org/officeDocument/2006/relationships/customXml" Target="../customXml/item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11" Type="http://schemas.openxmlformats.org/officeDocument/2006/relationships/customXml" Target="../customXml/item2.xml"/><Relationship Id="rId5" Type="http://schemas.openxmlformats.org/officeDocument/2006/relationships/theme" Target="theme/theme1.xml"/><Relationship Id="rId10" Type="http://schemas.openxmlformats.org/officeDocument/2006/relationships/customXml" Target="../customXml/item1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png"/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1724025</xdr:colOff>
      <xdr:row>8</xdr:row>
      <xdr:rowOff>47625</xdr:rowOff>
    </xdr:from>
    <xdr:to>
      <xdr:col>20</xdr:col>
      <xdr:colOff>74602</xdr:colOff>
      <xdr:row>45</xdr:row>
      <xdr:rowOff>141982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E30EAA30-EB21-4641-B003-17BECE7FF66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724025" y="1762125"/>
          <a:ext cx="12780952" cy="7142857"/>
        </a:xfrm>
        <a:prstGeom prst="rect">
          <a:avLst/>
        </a:prstGeom>
      </xdr:spPr>
    </xdr:pic>
    <xdr:clientData/>
  </xdr:twoCellAnchor>
  <xdr:twoCellAnchor editAs="oneCell">
    <xdr:from>
      <xdr:col>1</xdr:col>
      <xdr:colOff>0</xdr:colOff>
      <xdr:row>41</xdr:row>
      <xdr:rowOff>0</xdr:rowOff>
    </xdr:from>
    <xdr:to>
      <xdr:col>19</xdr:col>
      <xdr:colOff>514350</xdr:colOff>
      <xdr:row>93</xdr:row>
      <xdr:rowOff>23038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501162E5-B706-402B-A375-99A05DB7E26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762125" y="8001000"/>
          <a:ext cx="12573000" cy="9929038"/>
        </a:xfrm>
        <a:prstGeom prst="rect">
          <a:avLst/>
        </a:prstGeom>
      </xdr:spPr>
    </xdr:pic>
    <xdr:clientData/>
  </xdr:twoCellAnchor>
  <xdr:twoCellAnchor editAs="oneCell">
    <xdr:from>
      <xdr:col>1</xdr:col>
      <xdr:colOff>0</xdr:colOff>
      <xdr:row>96</xdr:row>
      <xdr:rowOff>95250</xdr:rowOff>
    </xdr:from>
    <xdr:to>
      <xdr:col>20</xdr:col>
      <xdr:colOff>213369</xdr:colOff>
      <xdr:row>143</xdr:row>
      <xdr:rowOff>5452</xdr:rowOff>
    </xdr:to>
    <xdr:pic>
      <xdr:nvPicPr>
        <xdr:cNvPr id="4" name="Picture 3">
          <a:extLst>
            <a:ext uri="{FF2B5EF4-FFF2-40B4-BE49-F238E27FC236}">
              <a16:creationId xmlns:a16="http://schemas.microsoft.com/office/drawing/2014/main" id="{DD91D828-B1DC-43EB-8265-D9C9E00E2A8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tretch>
          <a:fillRect/>
        </a:stretch>
      </xdr:blipFill>
      <xdr:spPr>
        <a:xfrm>
          <a:off x="1762125" y="18573750"/>
          <a:ext cx="12881619" cy="8863702"/>
        </a:xfrm>
        <a:prstGeom prst="rect">
          <a:avLst/>
        </a:prstGeom>
      </xdr:spPr>
    </xdr:pic>
    <xdr:clientData/>
  </xdr:twoCellAnchor>
</xdr:wsDr>
</file>

<file path=xl/persons/person.xml><?xml version="1.0" encoding="utf-8"?>
<personList xmlns="http://schemas.microsoft.com/office/spreadsheetml/2018/threadedcomments" xmlns:x="http://schemas.openxmlformats.org/spreadsheetml/2006/main">
  <person displayName="Gary Pool" id="{9EF01203-1193-4B0B-9AA4-654C8FBC3B5E}" userId="S::gpool@hancockcoingov.org::ae7b20de-8144-4e71-9a2e-91fc5f6c04f4" providerId="AD"/>
</personList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threadedComments/threadedComment1.xml><?xml version="1.0" encoding="utf-8"?>
<ThreadedComments xmlns="http://schemas.microsoft.com/office/spreadsheetml/2018/threadedcomments" xmlns:x="http://schemas.openxmlformats.org/spreadsheetml/2006/main">
  <threadedComment ref="D5" dT="2021-04-22T12:01:39.39" personId="{9EF01203-1193-4B0B-9AA4-654C8FBC3B5E}" id="{6A6CF700-122F-4D7F-882D-15AB215FA986}">
    <text>from RDC</text>
  </threadedComment>
  <threadedComment ref="A6" dT="2021-04-22T12:05:13.51" personId="{9EF01203-1193-4B0B-9AA4-654C8FBC3B5E}" id="{6A27ABDE-1A7D-436A-B813-EDDDC4CB3D90}">
    <text>all reembusements removed this is pure local cost</text>
  </threadedComment>
  <threadedComment ref="D6" dT="2021-04-22T12:02:08.41" personId="{9EF01203-1193-4B0B-9AA4-654C8FBC3B5E}" id="{F61D5E0B-F7D7-438F-B5F8-CB7D66AC1506}">
    <text>dirived from past.  money for consultants and randy on the admin side</text>
  </threadedComment>
  <threadedComment ref="A7" dT="2021-04-22T12:05:24.32" personId="{9EF01203-1193-4B0B-9AA4-654C8FBC3B5E}" id="{27031033-97F4-4902-8B53-EC5BA745C3FD}">
    <text>the future plans</text>
  </threadedComment>
  <threadedComment ref="C7" dT="2021-04-22T12:02:36.85" personId="{9EF01203-1193-4B0B-9AA4-654C8FBC3B5E}" id="{62221E65-A9C3-46F0-8DF7-0ADC669E9AE0}">
    <text>600W CR300N to 400N</text>
  </threadedComment>
  <threadedComment ref="C8" dT="2021-04-22T12:05:56.85" personId="{9EF01203-1193-4B0B-9AA4-654C8FBC3B5E}" id="{7CB6AD9A-2C73-4898-BAFC-D1DA0BABBC91}">
    <text>inspection cost 300N 600W to 500W and bridge</text>
  </threadedComment>
  <threadedComment ref="D8" dT="2021-04-22T12:07:51.56" personId="{9EF01203-1193-4B0B-9AA4-654C8FBC3B5E}" id="{39B0DE58-2B9D-4517-B9A5-69DBB883B5DD}">
    <text>inspection</text>
  </threadedComment>
  <threadedComment ref="C9" dT="2021-04-22T12:06:21.09" personId="{9EF01203-1193-4B0B-9AA4-654C8FBC3B5E}" id="{F8BBFF6C-44CF-43A6-A256-AAB4CEE8829A}">
    <text>const and inspection and engineering</text>
  </threadedComment>
  <threadedComment ref="D9" dT="2021-04-22T12:07:04.67" personId="{9EF01203-1193-4B0B-9AA4-654C8FBC3B5E}" id="{AEDE61BE-030B-4C6C-A570-2654279326EB}">
    <text>ROW and design</text>
  </threadedComment>
  <threadedComment ref="E9" dT="2021-04-22T12:06:55.26" personId="{9EF01203-1193-4B0B-9AA4-654C8FBC3B5E}" id="{9A015D1C-84CD-40B2-A252-425E9E0B712B}">
    <text>local persent of 19.5 mil const</text>
  </threadedComment>
  <threadedComment ref="D10" dT="2021-04-22T12:07:34.08" personId="{9EF01203-1193-4B0B-9AA4-654C8FBC3B5E}" id="{654CCBC0-3311-44E4-91D0-CA83E72A2E8E}">
    <text>ROW and design</text>
  </threadedComment>
  <threadedComment ref="H10" dT="2021-04-22T12:07:23.22" personId="{9EF01203-1193-4B0B-9AA4-654C8FBC3B5E}" id="{D852431D-DC64-40D2-ADAD-3580E5F551DC}">
    <text>cosnt local portion</text>
  </threadedComment>
  <threadedComment ref="I10" dT="2021-04-22T12:07:40.25" personId="{9EF01203-1193-4B0B-9AA4-654C8FBC3B5E}" id="{F944F2FC-1AAA-4F09-A9E0-874BD1D574E0}">
    <text>inspection</text>
  </threadedComment>
  <threadedComment ref="J10" dT="2021-04-22T12:07:40.25" personId="{9EF01203-1193-4B0B-9AA4-654C8FBC3B5E}" id="{1E0CA705-44B1-485B-A5D9-EE939DB1E6E4}">
    <text>inspection</text>
  </threadedComment>
  <threadedComment ref="K10" dT="2021-04-22T12:07:40.25" personId="{9EF01203-1193-4B0B-9AA4-654C8FBC3B5E}" id="{75C0EF50-7538-482B-AD21-4824BBFF359F}">
    <text>inspection</text>
  </threadedComment>
  <threadedComment ref="L10" dT="2021-04-22T12:07:40.25" personId="{9EF01203-1193-4B0B-9AA4-654C8FBC3B5E}" id="{40CB29C2-29E1-40A3-BB18-55E70FED3569}">
    <text>inspection</text>
  </threadedComment>
  <threadedComment ref="C11" dT="2021-04-22T12:03:47.59" personId="{9EF01203-1193-4B0B-9AA4-654C8FBC3B5E}" id="{7EFA37D6-EC41-4F4A-9B73-4E41528D9A9E}">
    <text>committed in MAR meeting.</text>
  </threadedComment>
  <threadedComment ref="C11" dT="2021-04-22T12:04:56.74" personId="{9EF01203-1193-4B0B-9AA4-654C8FBC3B5E}" id="{CAB57E3F-8CFA-4A5E-BD2C-7285F4BC8A6D}" parentId="{7EFA37D6-EC41-4F4A-9B73-4E41528D9A9E}">
    <text>300N and RAB from 600w to 700W.  just awarded from feds.</text>
  </threadedComment>
  <threadedComment ref="L12" dT="2021-04-22T12:07:04.67" personId="{9EF01203-1193-4B0B-9AA4-654C8FBC3B5E}" id="{EC5EE57F-3574-48B9-B036-954630A54149}">
    <text>ROW and design</text>
  </threadedComment>
  <threadedComment ref="M12" dT="2021-04-22T12:06:55.26" personId="{9EF01203-1193-4B0B-9AA4-654C8FBC3B5E}" id="{7445D4DD-6F2D-4DAA-B7F6-766728BC7C71}">
    <text>local persent of 19.5 mil const</text>
  </threadedComment>
  <threadedComment ref="C28" dT="2021-04-22T12:04:10.77" personId="{9EF01203-1193-4B0B-9AA4-654C8FBC3B5E}" id="{643A2A5C-1E05-4ACB-8125-53B71C9A1F13}">
    <text>expense for 500N already paid but after 2020 EOY</text>
  </threadedComment>
  <threadedComment ref="C29" dT="2021-04-22T12:03:05.79" personId="{9EF01203-1193-4B0B-9AA4-654C8FBC3B5E}" id="{9272CE67-CC94-4E0E-AC1F-67FF4EE82265}">
    <text>600W 300N to 400n already spent but past 2020 EOY</text>
  </threadedComment>
  <threadedComment ref="C30" dT="2021-04-22T12:03:22.60" personId="{9EF01203-1193-4B0B-9AA4-654C8FBC3B5E}" id="{0AB3B18D-499E-4E02-AF1D-F6DE4C66D165}">
    <text>Commmited to buck creek FD in JAN</text>
  </threadedComment>
  <threadedComment ref="C31" dT="2022-10-25T13:34:18.27" personId="{9EF01203-1193-4B0B-9AA4-654C8FBC3B5E}" id="{52DA924B-D1BD-459E-971A-E348360E37C1}">
    <text>Connect 2 and 3</text>
  </threadedComment>
  <threadedComment ref="F31" dT="2022-10-25T13:36:16.03" personId="{9EF01203-1193-4B0B-9AA4-654C8FBC3B5E}" id="{25300F10-3D4B-4747-BA1C-9DDE6A68D369}">
    <text>70 connect 6</text>
  </threadedComment>
  <threadedComment ref="K31" dT="2022-10-25T13:37:04.75" personId="{9EF01203-1193-4B0B-9AA4-654C8FBC3B5E}" id="{82C23B30-9427-4507-864E-985646D793A1}">
    <text>connect 6</text>
  </threadedComment>
  <threadedComment ref="L31" dT="2022-10-25T13:36:36.25" personId="{9EF01203-1193-4B0B-9AA4-654C8FBC3B5E}" id="{8F308817-B246-4D7D-BB0A-D01D1A7AE304}">
    <text>connect 4</text>
  </threadedComment>
  <threadedComment ref="N31" dT="2022-10-25T13:36:47.25" personId="{9EF01203-1193-4B0B-9AA4-654C8FBC3B5E}" id="{68BD2530-4957-4E21-BF7B-0EE40BB8EADD}">
    <text>connect 5</text>
  </threadedComment>
  <threadedComment ref="G34" dT="2023-02-22T12:34:30.13" personId="{9EF01203-1193-4B0B-9AA4-654C8FBC3B5E}" id="{7F8178CA-BBB5-4FE6-B374-4400002D4262}">
    <text>MOU signed 21FEB2023</text>
  </threadedComment>
  <threadedComment ref="F36" dT="2023-01-04T18:49:08.38" personId="{9EF01203-1193-4B0B-9AA4-654C8FBC3B5E}" id="{0F7D497A-D732-4175-8B79-304804390F7B}">
    <text>400k for air tanks</text>
  </threadedComment>
  <threadedComment ref="F37" dT="2022-10-13T12:09:09.31" personId="{9EF01203-1193-4B0B-9AA4-654C8FBC3B5E}" id="{5C482569-9BF0-4CD5-A27D-8D259B1CF36D}">
    <text>OCT13 agreement</text>
  </threadedComment>
  <threadedComment ref="C39" dT="2023-06-23T11:24:50.50" personId="{9EF01203-1193-4B0B-9AA4-654C8FBC3B5E}" id="{2CF3531A-C80D-4045-89F1-69E7E41E0FD5}">
    <text>911 running this</text>
  </threadedComment>
  <threadedComment ref="G39" dT="2023-03-07T20:01:26.59" personId="{9EF01203-1193-4B0B-9AA4-654C8FBC3B5E}" id="{BE426E2F-A2B5-48B9-AE1D-05ABC5CEC1B6}">
    <text>maintennce</text>
  </threadedComment>
  <threadedComment ref="G39" dT="2023-03-08T17:51:12.81" personId="{9EF01203-1193-4B0B-9AA4-654C8FBC3B5E}" id="{7D3F230F-945B-4817-80F1-CF477B3A73DE}" parentId="{BE426E2F-A2B5-48B9-AE1D-05ABC5CEC1B6}">
    <text>HWY 150k</text>
  </threadedComment>
  <threadedComment ref="C40" dT="2023-06-23T11:24:37.35" personId="{9EF01203-1193-4B0B-9AA4-654C8FBC3B5E}" id="{0496B11A-0D1B-47D1-9AE3-DF161A7C0D23}">
    <text>need to keep harris and campbell in the loop</text>
  </threadedComment>
  <threadedComment ref="C41" dT="2023-06-23T11:24:13.30" personId="{9EF01203-1193-4B0B-9AA4-654C8FBC3B5E}" id="{7BF78978-A147-4BB2-906E-CE7D12075F3F}">
    <text>who's running this?</text>
  </threadedComment>
</ThreadedComments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2.bin"/><Relationship Id="rId4" Type="http://schemas.microsoft.com/office/2017/10/relationships/threadedComment" Target="../threadedComments/threadedComment1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7D90F81-232F-4A06-B364-FAD8F4393667}">
  <sheetPr>
    <pageSetUpPr fitToPage="1"/>
  </sheetPr>
  <dimension ref="A1:AQ123"/>
  <sheetViews>
    <sheetView topLeftCell="E1" zoomScale="92" zoomScaleNormal="92" workbookViewId="0">
      <selection activeCell="G27" sqref="G27"/>
    </sheetView>
  </sheetViews>
  <sheetFormatPr defaultColWidth="10.7109375" defaultRowHeight="15" x14ac:dyDescent="0.25"/>
  <cols>
    <col min="1" max="1" width="12.140625" bestFit="1" customWidth="1"/>
    <col min="2" max="2" width="38.85546875" bestFit="1" customWidth="1"/>
    <col min="3" max="3" width="4.140625" bestFit="1" customWidth="1"/>
    <col min="4" max="4" width="8.7109375" bestFit="1" customWidth="1"/>
    <col min="5" max="6" width="11.5703125" bestFit="1" customWidth="1"/>
    <col min="7" max="7" width="11.42578125" customWidth="1"/>
    <col min="8" max="8" width="11.5703125" bestFit="1" customWidth="1"/>
    <col min="9" max="11" width="12.28515625" bestFit="1" customWidth="1"/>
    <col min="12" max="12" width="12.85546875" bestFit="1" customWidth="1"/>
    <col min="13" max="13" width="14.28515625" customWidth="1"/>
    <col min="14" max="23" width="14.28515625" bestFit="1" customWidth="1"/>
    <col min="24" max="28" width="15.7109375" customWidth="1"/>
    <col min="29" max="29" width="19.42578125" bestFit="1" customWidth="1"/>
    <col min="30" max="42" width="12.5703125" bestFit="1" customWidth="1"/>
  </cols>
  <sheetData>
    <row r="1" spans="1:43" x14ac:dyDescent="0.25">
      <c r="G1" s="10" t="s">
        <v>17</v>
      </c>
      <c r="J1" t="s">
        <v>6</v>
      </c>
      <c r="K1" s="2" t="s">
        <v>7</v>
      </c>
      <c r="L1" t="s">
        <v>8</v>
      </c>
      <c r="M1" s="2" t="s">
        <v>9</v>
      </c>
      <c r="O1" t="s">
        <v>10</v>
      </c>
      <c r="P1" s="2">
        <v>3</v>
      </c>
      <c r="Q1" t="s">
        <v>11</v>
      </c>
      <c r="S1" t="s">
        <v>42</v>
      </c>
      <c r="T1" s="30">
        <v>0.04</v>
      </c>
    </row>
    <row r="2" spans="1:43" x14ac:dyDescent="0.25">
      <c r="A2" s="2" t="s">
        <v>12</v>
      </c>
      <c r="K2" s="27" t="s">
        <v>273</v>
      </c>
      <c r="L2" s="40">
        <v>168050</v>
      </c>
      <c r="M2" s="40">
        <v>585272</v>
      </c>
      <c r="N2" s="40">
        <v>1017381</v>
      </c>
      <c r="O2" s="40">
        <v>1346888</v>
      </c>
      <c r="P2" s="40">
        <v>1923858</v>
      </c>
      <c r="Q2" s="40">
        <v>2405261</v>
      </c>
      <c r="R2" s="40">
        <v>2872459</v>
      </c>
      <c r="S2" s="40">
        <v>3541917</v>
      </c>
      <c r="T2" s="40">
        <v>4046699</v>
      </c>
      <c r="U2" s="40">
        <v>2933881</v>
      </c>
      <c r="V2" s="40">
        <v>1712522</v>
      </c>
      <c r="W2" s="40">
        <v>1095944</v>
      </c>
      <c r="X2" s="40">
        <v>981509</v>
      </c>
      <c r="Y2" s="40">
        <v>827491</v>
      </c>
      <c r="Z2" s="40">
        <v>633861</v>
      </c>
      <c r="AA2" s="39">
        <v>412064</v>
      </c>
      <c r="AB2" s="39">
        <v>217478</v>
      </c>
    </row>
    <row r="3" spans="1:43" x14ac:dyDescent="0.25">
      <c r="A3" s="7" t="s">
        <v>13</v>
      </c>
      <c r="E3">
        <v>2016</v>
      </c>
      <c r="F3">
        <v>2017</v>
      </c>
      <c r="G3">
        <v>2018</v>
      </c>
      <c r="H3">
        <v>2019</v>
      </c>
      <c r="I3">
        <v>2020</v>
      </c>
      <c r="J3">
        <v>2021</v>
      </c>
      <c r="K3">
        <v>2022</v>
      </c>
      <c r="L3">
        <v>2023</v>
      </c>
      <c r="M3">
        <v>2024</v>
      </c>
      <c r="N3">
        <v>2025</v>
      </c>
      <c r="O3">
        <v>2026</v>
      </c>
      <c r="P3">
        <v>2027</v>
      </c>
      <c r="Q3">
        <v>2028</v>
      </c>
      <c r="R3">
        <v>2029</v>
      </c>
      <c r="S3">
        <v>2030</v>
      </c>
      <c r="T3">
        <v>2031</v>
      </c>
      <c r="U3">
        <v>2032</v>
      </c>
      <c r="V3">
        <v>2033</v>
      </c>
      <c r="W3">
        <v>2034</v>
      </c>
      <c r="X3">
        <v>2035</v>
      </c>
      <c r="Y3">
        <v>2036</v>
      </c>
      <c r="Z3">
        <v>2037</v>
      </c>
      <c r="AA3">
        <v>2038</v>
      </c>
      <c r="AB3">
        <v>2039</v>
      </c>
    </row>
    <row r="4" spans="1:43" x14ac:dyDescent="0.25">
      <c r="A4" s="7"/>
      <c r="B4" t="s">
        <v>273</v>
      </c>
      <c r="K4" t="s">
        <v>273</v>
      </c>
      <c r="L4" s="38"/>
      <c r="M4" s="38"/>
      <c r="N4" s="38"/>
      <c r="O4" s="38"/>
      <c r="P4" s="38"/>
      <c r="Q4" s="38"/>
      <c r="R4" s="38"/>
      <c r="S4" s="38"/>
      <c r="T4" s="38"/>
      <c r="U4" s="38"/>
      <c r="V4" s="38"/>
      <c r="W4" s="38"/>
      <c r="AB4" s="41"/>
      <c r="AD4" t="s">
        <v>274</v>
      </c>
    </row>
    <row r="5" spans="1:43" x14ac:dyDescent="0.25">
      <c r="A5" s="8" t="s">
        <v>16</v>
      </c>
      <c r="B5" t="s">
        <v>281</v>
      </c>
      <c r="E5" s="3">
        <v>1866160</v>
      </c>
      <c r="F5" s="3">
        <v>2213750</v>
      </c>
      <c r="G5" s="3">
        <v>2685900</v>
      </c>
      <c r="H5" s="3">
        <v>2999640</v>
      </c>
      <c r="I5" s="3">
        <v>3666579</v>
      </c>
      <c r="J5" s="3">
        <v>4258000</v>
      </c>
      <c r="K5" s="3">
        <v>5688544</v>
      </c>
      <c r="L5" s="3">
        <f>6956414+28674+366430</f>
        <v>7351518</v>
      </c>
      <c r="M5" s="3">
        <f>7928844+33734+578630</f>
        <v>8541208</v>
      </c>
      <c r="N5" s="3">
        <f>9697644+33734+810100</f>
        <v>10541478</v>
      </c>
      <c r="O5" s="3">
        <f>11575804+33734+1210380</f>
        <v>12819918</v>
      </c>
      <c r="P5" s="3">
        <f>13390994+710534+1825230</f>
        <v>15926758</v>
      </c>
      <c r="Q5" s="3">
        <f>14928564+710534+71420+2615430</f>
        <v>18325948</v>
      </c>
      <c r="R5" s="3">
        <f>16412914+1170214+3585870+186230</f>
        <v>21355228</v>
      </c>
      <c r="S5" s="3">
        <f>17872704+1506134+4617600+301030</f>
        <v>24297468</v>
      </c>
      <c r="T5" s="3">
        <f>19214324+1735974+5546930+415830</f>
        <v>26913058</v>
      </c>
      <c r="U5" s="3">
        <f>20202114+1956974+6386950+530640</f>
        <v>29076678</v>
      </c>
      <c r="V5" s="3">
        <f>20844654+1956974+7169040+645440</f>
        <v>30616108</v>
      </c>
      <c r="W5" s="3">
        <v>32089998</v>
      </c>
      <c r="X5" s="3">
        <v>31806584</v>
      </c>
      <c r="Y5" s="41">
        <v>13643264</v>
      </c>
      <c r="Z5" s="41">
        <v>15298574</v>
      </c>
      <c r="AA5" s="41">
        <v>15948834</v>
      </c>
      <c r="AB5" s="41">
        <v>15948834</v>
      </c>
      <c r="AD5" s="19">
        <v>5417154</v>
      </c>
      <c r="AE5" s="19">
        <v>7342104</v>
      </c>
      <c r="AF5" s="19">
        <v>8342584</v>
      </c>
      <c r="AG5" s="19">
        <v>10062174</v>
      </c>
      <c r="AH5" s="19">
        <v>11666214</v>
      </c>
      <c r="AI5" s="19">
        <v>13145054</v>
      </c>
      <c r="AJ5" s="19">
        <v>14278634</v>
      </c>
      <c r="AK5" s="19">
        <v>15368964</v>
      </c>
      <c r="AL5" s="19">
        <v>16390694</v>
      </c>
      <c r="AM5" s="19">
        <v>17291274</v>
      </c>
      <c r="AN5" s="19">
        <v>17829134</v>
      </c>
      <c r="AO5" s="19">
        <v>18128454</v>
      </c>
      <c r="AP5" s="19">
        <v>18128454</v>
      </c>
      <c r="AQ5" s="19">
        <v>18128454</v>
      </c>
    </row>
    <row r="6" spans="1:43" x14ac:dyDescent="0.25">
      <c r="A6" s="8"/>
      <c r="B6" t="s">
        <v>282</v>
      </c>
      <c r="E6" s="3"/>
      <c r="F6" s="3"/>
      <c r="G6" s="3"/>
      <c r="H6" s="3"/>
      <c r="I6" s="3"/>
      <c r="J6" s="3"/>
      <c r="K6" s="3"/>
      <c r="L6" s="3">
        <f>340</f>
        <v>340</v>
      </c>
      <c r="M6" s="3">
        <f>11500+12680</f>
        <v>24180</v>
      </c>
      <c r="N6" s="3">
        <f>745480+115280</f>
        <v>860760</v>
      </c>
      <c r="O6" s="3">
        <f>745480+236370</f>
        <v>981850</v>
      </c>
      <c r="P6" s="3">
        <f>1537840+412940</f>
        <v>1950780</v>
      </c>
      <c r="Q6" s="3">
        <f>646080+1537840</f>
        <v>2183920</v>
      </c>
      <c r="R6" s="3">
        <f>1820720+892140</f>
        <v>2712860</v>
      </c>
      <c r="S6" s="3">
        <f>1106790+2546120</f>
        <v>3652910</v>
      </c>
      <c r="T6" s="3">
        <f>2546120+1348130</f>
        <v>3894250</v>
      </c>
      <c r="U6" s="3">
        <f>2546120+1609070</f>
        <v>4155190</v>
      </c>
      <c r="V6" s="3">
        <f>2546120+1870000</f>
        <v>4416120</v>
      </c>
      <c r="W6" s="3"/>
      <c r="X6" s="41"/>
      <c r="Y6" s="41"/>
      <c r="Z6" s="41"/>
      <c r="AA6" s="41"/>
      <c r="AB6" s="2"/>
      <c r="AC6" s="42"/>
      <c r="AD6" s="42"/>
      <c r="AE6" s="42"/>
      <c r="AF6" s="42"/>
      <c r="AG6" s="42"/>
      <c r="AH6" s="42"/>
      <c r="AI6" s="42"/>
      <c r="AJ6" s="42"/>
      <c r="AK6" s="42"/>
      <c r="AL6" s="42"/>
      <c r="AM6" s="42"/>
      <c r="AN6" s="42"/>
      <c r="AO6" s="42"/>
      <c r="AP6" s="42"/>
    </row>
    <row r="7" spans="1:43" x14ac:dyDescent="0.25">
      <c r="B7" t="s">
        <v>0</v>
      </c>
      <c r="E7" s="3">
        <v>1848894</v>
      </c>
      <c r="F7" s="3">
        <v>2163168</v>
      </c>
      <c r="G7" s="3">
        <v>2715978</v>
      </c>
      <c r="H7" s="3">
        <v>2901879</v>
      </c>
      <c r="I7" s="3">
        <f>1972937.26+1702003.89</f>
        <v>3674941.15</v>
      </c>
      <c r="J7" s="36">
        <v>5253420</v>
      </c>
      <c r="K7" s="6">
        <f ca="1">K5+(RAND()-0.5)*$P$1*2*$K$9</f>
        <v>6248393.5033421274</v>
      </c>
      <c r="L7" s="6">
        <f t="shared" ref="L7:W7" ca="1" si="0">L5+(RAND()-0.5)*$P$1*2*$K$9</f>
        <v>7352240.223247733</v>
      </c>
      <c r="M7" s="6">
        <f t="shared" ca="1" si="0"/>
        <v>8156820.5623990772</v>
      </c>
      <c r="N7" s="6">
        <f t="shared" ca="1" si="0"/>
        <v>11595228.495894836</v>
      </c>
      <c r="O7" s="6">
        <f t="shared" ca="1" si="0"/>
        <v>13454442.385155916</v>
      </c>
      <c r="P7" s="6">
        <f t="shared" ca="1" si="0"/>
        <v>16487540.042507425</v>
      </c>
      <c r="Q7" s="6">
        <f t="shared" ca="1" si="0"/>
        <v>18920388.268720731</v>
      </c>
      <c r="R7" s="6">
        <f t="shared" ca="1" si="0"/>
        <v>21818337.605948705</v>
      </c>
      <c r="S7" s="6">
        <f t="shared" ca="1" si="0"/>
        <v>24767972.500047006</v>
      </c>
      <c r="T7" s="6">
        <f t="shared" ca="1" si="0"/>
        <v>25781943.012455039</v>
      </c>
      <c r="U7" s="6">
        <f t="shared" ca="1" si="0"/>
        <v>29169040.663965002</v>
      </c>
      <c r="V7" s="6">
        <f t="shared" ca="1" si="0"/>
        <v>29890252.999211762</v>
      </c>
      <c r="W7" s="6">
        <f t="shared" ca="1" si="0"/>
        <v>32568012.035142206</v>
      </c>
      <c r="X7" s="6">
        <f t="shared" ref="X7:AB7" ca="1" si="1">X5+(RAND()-0.5)*$P$1*2*$K$9</f>
        <v>31689274.491885129</v>
      </c>
      <c r="Y7" s="6">
        <f t="shared" ca="1" si="1"/>
        <v>13222013.129750315</v>
      </c>
      <c r="Z7" s="6">
        <f t="shared" ca="1" si="1"/>
        <v>14724131.915003462</v>
      </c>
      <c r="AA7" s="6">
        <f t="shared" ca="1" si="1"/>
        <v>16484111.014472796</v>
      </c>
      <c r="AB7" s="6">
        <f t="shared" ca="1" si="1"/>
        <v>15770550.66808005</v>
      </c>
    </row>
    <row r="8" spans="1:43" x14ac:dyDescent="0.25">
      <c r="B8" t="s">
        <v>1</v>
      </c>
      <c r="E8" s="4">
        <f t="shared" ref="E8:J8" si="2">E5-E7</f>
        <v>17266</v>
      </c>
      <c r="F8" s="4">
        <f t="shared" si="2"/>
        <v>50582</v>
      </c>
      <c r="G8" s="4">
        <f t="shared" si="2"/>
        <v>-30078</v>
      </c>
      <c r="H8" s="4">
        <f t="shared" si="2"/>
        <v>97761</v>
      </c>
      <c r="I8" s="4">
        <f t="shared" si="2"/>
        <v>-8362.1499999999069</v>
      </c>
      <c r="J8" s="4">
        <f t="shared" si="2"/>
        <v>-995420</v>
      </c>
      <c r="K8" s="4"/>
      <c r="L8" s="4"/>
      <c r="M8" s="4"/>
      <c r="N8" s="4"/>
      <c r="O8" s="4"/>
      <c r="P8" s="4"/>
      <c r="Q8" s="4"/>
      <c r="R8" s="4"/>
      <c r="S8" s="4"/>
      <c r="T8" s="4"/>
      <c r="U8" s="4"/>
      <c r="V8" s="4"/>
      <c r="W8" s="4"/>
      <c r="X8" s="4"/>
      <c r="Y8" s="4"/>
      <c r="Z8" s="4"/>
      <c r="AA8" s="4"/>
      <c r="AB8" s="4"/>
    </row>
    <row r="9" spans="1:43" x14ac:dyDescent="0.25">
      <c r="B9" t="s">
        <v>2</v>
      </c>
      <c r="E9" s="4"/>
      <c r="F9" s="4"/>
      <c r="G9" s="4"/>
      <c r="H9" s="4"/>
      <c r="I9" s="20"/>
      <c r="J9" s="4"/>
      <c r="K9" s="6">
        <f>_xlfn.STDEV.P(E8:J8)</f>
        <v>382667.41682379338</v>
      </c>
      <c r="L9" s="4"/>
      <c r="M9" s="4"/>
      <c r="N9" s="4"/>
      <c r="O9" s="4"/>
      <c r="P9" s="4"/>
      <c r="Q9" s="4"/>
      <c r="R9" s="4"/>
      <c r="S9" s="4"/>
      <c r="T9" s="4"/>
      <c r="U9" s="4"/>
      <c r="V9" s="4"/>
      <c r="W9" s="4"/>
      <c r="X9" s="4"/>
      <c r="Y9" s="4"/>
      <c r="Z9" s="4"/>
      <c r="AA9" s="4"/>
      <c r="AB9" s="4"/>
    </row>
    <row r="10" spans="1:43" x14ac:dyDescent="0.25">
      <c r="B10" s="1" t="s">
        <v>3</v>
      </c>
      <c r="E10" s="4"/>
      <c r="F10" s="4"/>
      <c r="G10" s="4"/>
      <c r="H10" s="4"/>
      <c r="I10" s="4"/>
      <c r="J10" s="15"/>
      <c r="K10" s="15"/>
      <c r="L10" s="15"/>
      <c r="M10" s="15"/>
      <c r="N10" s="15"/>
      <c r="O10" s="15"/>
      <c r="P10" s="15"/>
      <c r="Q10" s="15"/>
      <c r="R10" s="15"/>
      <c r="S10" s="15"/>
      <c r="T10" s="15"/>
      <c r="U10" s="15"/>
      <c r="V10" s="15"/>
      <c r="W10" s="15"/>
      <c r="X10" s="15"/>
      <c r="Y10" s="15"/>
      <c r="Z10" s="15"/>
      <c r="AA10" s="15"/>
      <c r="AB10" s="15"/>
    </row>
    <row r="11" spans="1:43" x14ac:dyDescent="0.25">
      <c r="E11" s="4"/>
      <c r="F11" s="4"/>
      <c r="G11" s="4"/>
      <c r="H11" s="4"/>
      <c r="I11" s="14"/>
      <c r="J11" s="19"/>
      <c r="K11" s="19"/>
      <c r="L11" s="19"/>
      <c r="M11" s="19"/>
      <c r="N11" s="19"/>
      <c r="O11" s="19"/>
      <c r="P11" s="19"/>
      <c r="Q11" s="19"/>
      <c r="R11" s="19"/>
      <c r="S11" s="19"/>
      <c r="T11" s="19"/>
      <c r="U11" s="19"/>
      <c r="V11" s="19"/>
      <c r="W11" s="19"/>
      <c r="X11" s="19"/>
      <c r="Y11" s="19"/>
      <c r="Z11" s="19"/>
      <c r="AA11" s="19"/>
      <c r="AB11" s="19"/>
    </row>
    <row r="12" spans="1:43" x14ac:dyDescent="0.25">
      <c r="B12" t="s">
        <v>25</v>
      </c>
      <c r="E12" s="3">
        <v>2500000</v>
      </c>
      <c r="F12" s="3">
        <v>5650000</v>
      </c>
      <c r="G12" s="3">
        <v>2610000</v>
      </c>
      <c r="H12" s="3">
        <v>2480000</v>
      </c>
      <c r="I12" s="3">
        <v>1954000</v>
      </c>
      <c r="J12" s="16">
        <f>Outlay!D43</f>
        <v>6208950</v>
      </c>
      <c r="K12" s="16">
        <f>Outlay!E43</f>
        <v>8110725</v>
      </c>
      <c r="L12" s="16">
        <f>Outlay!F43</f>
        <v>8612845</v>
      </c>
      <c r="M12" s="16">
        <f>Outlay!G43</f>
        <v>10813322.800000001</v>
      </c>
      <c r="N12" s="16">
        <f>Outlay!H43</f>
        <v>10830296.712000001</v>
      </c>
      <c r="O12" s="16">
        <f>Outlay!I43</f>
        <v>12566830.58048</v>
      </c>
      <c r="P12" s="16">
        <f>Outlay!J43</f>
        <v>17206931.803699199</v>
      </c>
      <c r="Q12" s="16">
        <f>Outlay!K43</f>
        <v>10309637.075847169</v>
      </c>
      <c r="R12" s="16">
        <f>Outlay!L43</f>
        <v>15300081.278881056</v>
      </c>
      <c r="S12" s="16">
        <f>Outlay!M43</f>
        <v>17787792.530036297</v>
      </c>
      <c r="T12" s="16">
        <f>Outlay!N43</f>
        <v>20193572.231237747</v>
      </c>
      <c r="U12" s="16">
        <f>Outlay!O43</f>
        <v>11281583.12048726</v>
      </c>
      <c r="V12" s="16">
        <f>Outlay!P43</f>
        <v>10367994.44530675</v>
      </c>
      <c r="W12" s="16">
        <f>Outlay!Q43</f>
        <v>10486983.22311902</v>
      </c>
      <c r="X12" s="16">
        <f>Outlay!R43</f>
        <v>11145731.512043778</v>
      </c>
      <c r="Y12" s="16">
        <f>Outlay!S43</f>
        <v>10096429.692525532</v>
      </c>
      <c r="Z12" s="16">
        <f>Outlay!T43</f>
        <v>10557275.760226551</v>
      </c>
      <c r="AA12" s="16">
        <f>Outlay!U43</f>
        <v>9583475.6306356154</v>
      </c>
      <c r="AB12" s="16">
        <f>Outlay!V43</f>
        <v>9728243.4558610413</v>
      </c>
    </row>
    <row r="13" spans="1:43" x14ac:dyDescent="0.25">
      <c r="B13" t="s">
        <v>26</v>
      </c>
      <c r="E13" s="3">
        <v>2798000</v>
      </c>
      <c r="F13" s="3">
        <v>4570000</v>
      </c>
      <c r="G13" s="3">
        <v>2952000</v>
      </c>
      <c r="H13" s="3">
        <v>2350000</v>
      </c>
      <c r="I13" s="3">
        <v>2140000</v>
      </c>
      <c r="J13" s="6">
        <v>7452630</v>
      </c>
      <c r="K13" s="6">
        <f ca="1">K12+(RAND()-0.5)*$P$1*2*$K$15</f>
        <v>7288556.5767253879</v>
      </c>
      <c r="L13" s="6">
        <f t="shared" ref="L13:W13" ca="1" si="3">L12+(RAND()-0.5)*$P$1*2*$K$15</f>
        <v>9330755.1346303262</v>
      </c>
      <c r="M13" s="6">
        <f t="shared" ca="1" si="3"/>
        <v>11775213.080719987</v>
      </c>
      <c r="N13" s="6">
        <f t="shared" ca="1" si="3"/>
        <v>12157660.76506317</v>
      </c>
      <c r="O13" s="6">
        <f t="shared" ca="1" si="3"/>
        <v>10633741.156637095</v>
      </c>
      <c r="P13" s="6">
        <f t="shared" ca="1" si="3"/>
        <v>19119760.275343772</v>
      </c>
      <c r="Q13" s="6">
        <f t="shared" ca="1" si="3"/>
        <v>10744802.882161019</v>
      </c>
      <c r="R13" s="6">
        <f t="shared" ca="1" si="3"/>
        <v>17308321.586954653</v>
      </c>
      <c r="S13" s="6">
        <f t="shared" ca="1" si="3"/>
        <v>19469112.181929264</v>
      </c>
      <c r="T13" s="6">
        <f t="shared" ca="1" si="3"/>
        <v>18250653.880697235</v>
      </c>
      <c r="U13" s="6">
        <f t="shared" ca="1" si="3"/>
        <v>11534025.907452883</v>
      </c>
      <c r="V13" s="6">
        <f t="shared" ca="1" si="3"/>
        <v>10557315.950866049</v>
      </c>
      <c r="W13" s="6">
        <f t="shared" ca="1" si="3"/>
        <v>11677862.303270154</v>
      </c>
      <c r="X13" s="6">
        <f t="shared" ref="X13:AB13" ca="1" si="4">X12+(RAND()-0.5)*$P$1*2*$K$15</f>
        <v>9099307.2035468835</v>
      </c>
      <c r="Y13" s="6">
        <f t="shared" ca="1" si="4"/>
        <v>9553515.9728050586</v>
      </c>
      <c r="Z13" s="6">
        <f t="shared" ca="1" si="4"/>
        <v>10845801.564893601</v>
      </c>
      <c r="AA13" s="6">
        <f t="shared" ca="1" si="4"/>
        <v>11642763.837752273</v>
      </c>
      <c r="AB13" s="6">
        <f t="shared" ca="1" si="4"/>
        <v>10343299.510689219</v>
      </c>
    </row>
    <row r="14" spans="1:43" x14ac:dyDescent="0.25">
      <c r="B14" t="s">
        <v>1</v>
      </c>
      <c r="E14" s="4">
        <f t="shared" ref="E14:J14" si="5">E12-E13</f>
        <v>-298000</v>
      </c>
      <c r="F14" s="4">
        <f t="shared" si="5"/>
        <v>1080000</v>
      </c>
      <c r="G14" s="4">
        <f t="shared" si="5"/>
        <v>-342000</v>
      </c>
      <c r="H14" s="4">
        <f t="shared" si="5"/>
        <v>130000</v>
      </c>
      <c r="I14" s="4">
        <f t="shared" si="5"/>
        <v>-186000</v>
      </c>
      <c r="J14" s="4">
        <f t="shared" si="5"/>
        <v>-1243680</v>
      </c>
      <c r="K14" s="4"/>
      <c r="L14" s="4"/>
      <c r="M14" s="4"/>
      <c r="N14" s="4"/>
      <c r="O14" s="4"/>
      <c r="P14" s="4"/>
      <c r="Q14" s="4"/>
      <c r="R14" s="4"/>
      <c r="S14" s="4"/>
      <c r="T14" s="4"/>
      <c r="U14" s="4"/>
      <c r="V14" s="4"/>
      <c r="W14" s="4"/>
      <c r="X14" s="4"/>
      <c r="Y14" s="4"/>
      <c r="Z14" s="4"/>
      <c r="AA14" s="4"/>
      <c r="AB14" s="4"/>
    </row>
    <row r="15" spans="1:43" x14ac:dyDescent="0.25">
      <c r="B15" t="s">
        <v>2</v>
      </c>
      <c r="E15" s="4"/>
      <c r="F15" s="4"/>
      <c r="G15" s="4"/>
      <c r="H15" s="4"/>
      <c r="I15" s="20"/>
      <c r="J15" s="4"/>
      <c r="K15" s="6">
        <f>_xlfn.STDEV.P(E14:J14)</f>
        <v>688867.30604183371</v>
      </c>
      <c r="L15" s="4"/>
      <c r="M15" s="4"/>
      <c r="N15" s="4"/>
      <c r="O15" s="4"/>
      <c r="P15" s="4"/>
      <c r="Q15" s="4"/>
      <c r="R15" s="4"/>
      <c r="S15" s="4"/>
      <c r="T15" s="4"/>
      <c r="U15" s="4"/>
      <c r="V15" s="4"/>
      <c r="W15" s="4"/>
      <c r="X15" s="4"/>
      <c r="Y15" s="4"/>
      <c r="Z15" s="4"/>
      <c r="AA15" s="4"/>
      <c r="AB15" s="4"/>
    </row>
    <row r="16" spans="1:43" x14ac:dyDescent="0.25">
      <c r="E16" s="20"/>
      <c r="F16" s="20"/>
      <c r="G16" s="20"/>
      <c r="H16" s="20"/>
      <c r="I16" s="20"/>
      <c r="J16" s="20"/>
      <c r="K16" s="20"/>
      <c r="L16" s="20"/>
      <c r="M16" s="20"/>
      <c r="N16" s="20"/>
      <c r="O16" s="20"/>
      <c r="P16" s="20"/>
      <c r="Q16" s="20"/>
      <c r="R16" s="20"/>
      <c r="S16" s="20"/>
      <c r="T16" s="20"/>
      <c r="U16" s="20"/>
      <c r="V16" s="20"/>
      <c r="W16" s="20"/>
      <c r="X16" s="20"/>
      <c r="Y16" s="20"/>
      <c r="Z16" s="20"/>
      <c r="AA16" s="20"/>
      <c r="AB16" s="20"/>
    </row>
    <row r="17" spans="2:28" x14ac:dyDescent="0.25">
      <c r="E17" s="20"/>
      <c r="F17" s="20"/>
      <c r="G17" s="20"/>
      <c r="H17" s="20"/>
      <c r="I17" s="20"/>
      <c r="J17" s="20"/>
      <c r="K17" s="20"/>
      <c r="L17" s="20"/>
      <c r="M17" s="20"/>
      <c r="N17" s="20"/>
      <c r="O17" s="20"/>
      <c r="P17" s="20"/>
      <c r="Q17" s="20"/>
      <c r="R17" s="20"/>
      <c r="S17" s="20"/>
      <c r="T17" s="20"/>
      <c r="U17" s="20"/>
      <c r="V17" s="20"/>
      <c r="W17" s="20"/>
      <c r="X17" s="20"/>
      <c r="Y17" s="20"/>
      <c r="Z17" s="20"/>
      <c r="AA17" s="20"/>
      <c r="AB17" s="20"/>
    </row>
    <row r="18" spans="2:28" ht="15.75" thickBot="1" x14ac:dyDescent="0.3">
      <c r="B18" t="s">
        <v>5</v>
      </c>
      <c r="E18" s="5"/>
      <c r="F18" s="5"/>
      <c r="G18" s="5"/>
      <c r="H18" s="5"/>
      <c r="I18" s="5"/>
      <c r="J18" s="5">
        <f t="shared" ref="J18:W18" si="6">J7-J13-J16-J17</f>
        <v>-2199210</v>
      </c>
      <c r="K18" s="5">
        <f t="shared" ca="1" si="6"/>
        <v>-1040163.0733832605</v>
      </c>
      <c r="L18" s="5">
        <f t="shared" ca="1" si="6"/>
        <v>-1978514.9113825932</v>
      </c>
      <c r="M18" s="5">
        <f t="shared" ca="1" si="6"/>
        <v>-3618392.5183209097</v>
      </c>
      <c r="N18" s="5">
        <f t="shared" ca="1" si="6"/>
        <v>-562432.26916833408</v>
      </c>
      <c r="O18" s="5">
        <f t="shared" ca="1" si="6"/>
        <v>2820701.2285188213</v>
      </c>
      <c r="P18" s="5">
        <f t="shared" ca="1" si="6"/>
        <v>-2632220.2328363471</v>
      </c>
      <c r="Q18" s="5">
        <f t="shared" ca="1" si="6"/>
        <v>8175585.3865597118</v>
      </c>
      <c r="R18" s="5">
        <f t="shared" ca="1" si="6"/>
        <v>4510016.018994052</v>
      </c>
      <c r="S18" s="5">
        <f t="shared" ca="1" si="6"/>
        <v>5298860.3181177415</v>
      </c>
      <c r="T18" s="5">
        <f t="shared" ca="1" si="6"/>
        <v>7531289.1317578033</v>
      </c>
      <c r="U18" s="5">
        <f t="shared" ca="1" si="6"/>
        <v>17635014.75651212</v>
      </c>
      <c r="V18" s="5">
        <f t="shared" ca="1" si="6"/>
        <v>19332937.048345715</v>
      </c>
      <c r="W18" s="5">
        <f t="shared" ca="1" si="6"/>
        <v>20890149.731872052</v>
      </c>
      <c r="X18" s="5">
        <f t="shared" ref="X18:AB18" ca="1" si="7">X7-X13-X16-X17</f>
        <v>22589967.288338244</v>
      </c>
      <c r="Y18" s="5">
        <f t="shared" ca="1" si="7"/>
        <v>3668497.1569452565</v>
      </c>
      <c r="Z18" s="5">
        <f t="shared" ca="1" si="7"/>
        <v>3878330.3501098603</v>
      </c>
      <c r="AA18" s="5">
        <f t="shared" ca="1" si="7"/>
        <v>4841347.1767205223</v>
      </c>
      <c r="AB18" s="5">
        <f t="shared" ca="1" si="7"/>
        <v>5427251.157390831</v>
      </c>
    </row>
    <row r="19" spans="2:28" ht="15.75" thickBot="1" x14ac:dyDescent="0.3">
      <c r="B19" t="s">
        <v>4</v>
      </c>
      <c r="E19" s="5"/>
      <c r="F19" s="5"/>
      <c r="G19" s="5"/>
      <c r="H19" s="18" t="s">
        <v>31</v>
      </c>
      <c r="I19" s="17">
        <v>8524958</v>
      </c>
      <c r="J19" s="45">
        <v>7658000</v>
      </c>
      <c r="K19" s="45">
        <v>9572566</v>
      </c>
      <c r="L19" s="45">
        <f t="shared" ref="K19:W19" ca="1" si="8">K19+L18</f>
        <v>7594051.0886174068</v>
      </c>
      <c r="M19" s="45">
        <f t="shared" ca="1" si="8"/>
        <v>3975658.5702964971</v>
      </c>
      <c r="N19" s="45">
        <f t="shared" ca="1" si="8"/>
        <v>3413226.301128163</v>
      </c>
      <c r="O19" s="45">
        <f t="shared" ca="1" si="8"/>
        <v>6233927.5296469843</v>
      </c>
      <c r="P19" s="45">
        <f t="shared" ca="1" si="8"/>
        <v>3601707.2968106372</v>
      </c>
      <c r="Q19" s="45">
        <f t="shared" ca="1" si="8"/>
        <v>11777292.683370348</v>
      </c>
      <c r="R19" s="45">
        <f t="shared" ca="1" si="8"/>
        <v>16287308.7023644</v>
      </c>
      <c r="S19" s="45">
        <f t="shared" ca="1" si="8"/>
        <v>21586169.020482142</v>
      </c>
      <c r="T19" s="45">
        <f t="shared" ca="1" si="8"/>
        <v>29117458.152239945</v>
      </c>
      <c r="U19" s="45">
        <f t="shared" ca="1" si="8"/>
        <v>46752472.908752069</v>
      </c>
      <c r="V19" s="45">
        <f t="shared" ca="1" si="8"/>
        <v>66085409.957097784</v>
      </c>
      <c r="W19" s="45">
        <f t="shared" ca="1" si="8"/>
        <v>86975559.688969836</v>
      </c>
      <c r="X19" s="45">
        <f t="shared" ref="X19" ca="1" si="9">W19+X18</f>
        <v>109565526.97730808</v>
      </c>
      <c r="Y19" s="45">
        <f t="shared" ref="Y19" ca="1" si="10">X19+Y18</f>
        <v>113234024.13425334</v>
      </c>
      <c r="Z19" s="45">
        <f t="shared" ref="Z19" ca="1" si="11">Y19+Z18</f>
        <v>117112354.4843632</v>
      </c>
      <c r="AA19" s="45">
        <f t="shared" ref="AA19" ca="1" si="12">Z19+AA18</f>
        <v>121953701.66108373</v>
      </c>
      <c r="AB19" s="45">
        <f t="shared" ref="AB19" ca="1" si="13">AA19+AB18</f>
        <v>127380952.81847456</v>
      </c>
    </row>
    <row r="20" spans="2:28" ht="15.75" thickBot="1" x14ac:dyDescent="0.3"/>
    <row r="21" spans="2:28" ht="15.75" thickBot="1" x14ac:dyDescent="0.3">
      <c r="I21" s="1" t="s">
        <v>15</v>
      </c>
      <c r="J21" s="11">
        <f t="shared" ref="J21:W21" si="14">1-J123/100</f>
        <v>1</v>
      </c>
      <c r="K21" s="12">
        <f t="shared" si="14"/>
        <v>1</v>
      </c>
      <c r="L21" s="12">
        <f t="shared" ca="1" si="14"/>
        <v>1</v>
      </c>
      <c r="M21" s="12">
        <f t="shared" ca="1" si="14"/>
        <v>1</v>
      </c>
      <c r="N21" s="12">
        <f t="shared" ca="1" si="14"/>
        <v>1</v>
      </c>
      <c r="O21" s="13">
        <f t="shared" ca="1" si="14"/>
        <v>0.99</v>
      </c>
      <c r="P21" s="13">
        <f t="shared" ca="1" si="14"/>
        <v>0.95</v>
      </c>
      <c r="Q21" s="13">
        <f t="shared" ca="1" si="14"/>
        <v>1</v>
      </c>
      <c r="R21" s="13">
        <f t="shared" ca="1" si="14"/>
        <v>1</v>
      </c>
      <c r="S21" s="13">
        <f t="shared" ca="1" si="14"/>
        <v>1</v>
      </c>
      <c r="T21" s="13">
        <f t="shared" ca="1" si="14"/>
        <v>1</v>
      </c>
      <c r="U21" s="13">
        <f t="shared" ca="1" si="14"/>
        <v>1</v>
      </c>
      <c r="V21" s="13">
        <f t="shared" ca="1" si="14"/>
        <v>1</v>
      </c>
      <c r="W21" s="13">
        <f t="shared" ca="1" si="14"/>
        <v>1</v>
      </c>
      <c r="X21" s="13">
        <f t="shared" ref="X21:AB21" ca="1" si="15">1-X123/100</f>
        <v>1</v>
      </c>
      <c r="Y21" s="13">
        <f t="shared" ca="1" si="15"/>
        <v>1</v>
      </c>
      <c r="Z21" s="13">
        <f t="shared" ca="1" si="15"/>
        <v>1</v>
      </c>
      <c r="AA21" s="13">
        <f t="shared" ca="1" si="15"/>
        <v>1</v>
      </c>
      <c r="AB21" s="13">
        <f t="shared" ca="1" si="15"/>
        <v>1</v>
      </c>
    </row>
    <row r="22" spans="2:28" x14ac:dyDescent="0.25">
      <c r="I22" t="s">
        <v>14</v>
      </c>
    </row>
    <row r="23" spans="2:28" x14ac:dyDescent="0.25">
      <c r="I23">
        <v>1</v>
      </c>
      <c r="J23" s="9">
        <f t="shared" ref="J23:AB23" si="16">J19</f>
        <v>7658000</v>
      </c>
      <c r="K23" s="9">
        <f t="shared" si="16"/>
        <v>9572566</v>
      </c>
      <c r="L23" s="9">
        <f t="shared" ca="1" si="16"/>
        <v>7594051.0886174068</v>
      </c>
      <c r="M23" s="9">
        <f t="shared" ca="1" si="16"/>
        <v>3975658.5702964971</v>
      </c>
      <c r="N23" s="9">
        <f t="shared" ca="1" si="16"/>
        <v>3413226.301128163</v>
      </c>
      <c r="O23" s="9">
        <f t="shared" ca="1" si="16"/>
        <v>6233927.5296469843</v>
      </c>
      <c r="P23" s="9">
        <f t="shared" ca="1" si="16"/>
        <v>3601707.2968106372</v>
      </c>
      <c r="Q23" s="9">
        <f t="shared" ca="1" si="16"/>
        <v>11777292.683370348</v>
      </c>
      <c r="R23" s="9">
        <f t="shared" ca="1" si="16"/>
        <v>16287308.7023644</v>
      </c>
      <c r="S23" s="9">
        <f t="shared" ca="1" si="16"/>
        <v>21586169.020482142</v>
      </c>
      <c r="T23" s="9">
        <f t="shared" ca="1" si="16"/>
        <v>29117458.152239945</v>
      </c>
      <c r="U23" s="9">
        <f t="shared" ca="1" si="16"/>
        <v>46752472.908752069</v>
      </c>
      <c r="V23" s="9">
        <f t="shared" ca="1" si="16"/>
        <v>66085409.957097784</v>
      </c>
      <c r="W23" s="9">
        <f t="shared" ca="1" si="16"/>
        <v>86975559.688969836</v>
      </c>
      <c r="X23" s="9">
        <f t="shared" ca="1" si="16"/>
        <v>109565526.97730808</v>
      </c>
      <c r="Y23" s="9">
        <f t="shared" ca="1" si="16"/>
        <v>113234024.13425334</v>
      </c>
      <c r="Z23" s="9">
        <f t="shared" ca="1" si="16"/>
        <v>117112354.4843632</v>
      </c>
      <c r="AA23" s="9">
        <f t="shared" ca="1" si="16"/>
        <v>121953701.66108373</v>
      </c>
      <c r="AB23" s="9">
        <f t="shared" ca="1" si="16"/>
        <v>127380952.81847456</v>
      </c>
    </row>
    <row r="24" spans="2:28" x14ac:dyDescent="0.25">
      <c r="I24">
        <v>2</v>
      </c>
      <c r="J24" s="24">
        <f t="dataTable" ref="J24:AB122" dt2D="0" dtr="0" r1="AC24" ca="1"/>
        <v>7658000</v>
      </c>
      <c r="K24" s="24">
        <v>9572566</v>
      </c>
      <c r="L24" s="24">
        <v>7033954.0551945549</v>
      </c>
      <c r="M24" s="24">
        <v>7699946.327250855</v>
      </c>
      <c r="N24" s="24">
        <v>6103182.5991632491</v>
      </c>
      <c r="O24" s="24">
        <v>4665299.8349845223</v>
      </c>
      <c r="P24" s="24">
        <v>3552800.3913353998</v>
      </c>
      <c r="Q24" s="24">
        <v>10959129.288637845</v>
      </c>
      <c r="R24" s="24">
        <v>17291373.6046484</v>
      </c>
      <c r="S24" s="24">
        <v>23654662.339671712</v>
      </c>
      <c r="T24" s="24">
        <v>28493135.452328075</v>
      </c>
      <c r="U24" s="24">
        <v>45236069.208677262</v>
      </c>
      <c r="V24" s="24">
        <v>64429475.039481416</v>
      </c>
      <c r="W24" s="24">
        <v>88534513.140285924</v>
      </c>
      <c r="X24" s="24">
        <v>106304041.1667842</v>
      </c>
      <c r="Y24" s="24">
        <v>108388455.47624983</v>
      </c>
      <c r="Z24" s="24">
        <v>111997147.37010345</v>
      </c>
      <c r="AA24" s="24">
        <v>119767261.60707001</v>
      </c>
      <c r="AB24" s="24">
        <v>125190688.96512085</v>
      </c>
    </row>
    <row r="25" spans="2:28" x14ac:dyDescent="0.25">
      <c r="I25">
        <v>3</v>
      </c>
      <c r="J25" s="24">
        <v>7658000</v>
      </c>
      <c r="K25" s="24">
        <v>9572566</v>
      </c>
      <c r="L25" s="24">
        <v>10917250.847457167</v>
      </c>
      <c r="M25" s="24">
        <v>9091792.0023737587</v>
      </c>
      <c r="N25" s="24">
        <v>6681875.0139722899</v>
      </c>
      <c r="O25" s="24">
        <v>9318167.6837789323</v>
      </c>
      <c r="P25" s="24">
        <v>6829409.391250534</v>
      </c>
      <c r="Q25" s="24">
        <v>13001804.118509047</v>
      </c>
      <c r="R25" s="24">
        <v>17991284.67710574</v>
      </c>
      <c r="S25" s="24">
        <v>24327449.685553908</v>
      </c>
      <c r="T25" s="24">
        <v>29786184.339960165</v>
      </c>
      <c r="U25" s="24">
        <v>48978063.944264106</v>
      </c>
      <c r="V25" s="24">
        <v>70017710.939843446</v>
      </c>
      <c r="W25" s="24">
        <v>91659162.79436484</v>
      </c>
      <c r="X25" s="24">
        <v>111988010.42229486</v>
      </c>
      <c r="Y25" s="24">
        <v>115724267.91685531</v>
      </c>
      <c r="Z25" s="24">
        <v>119632282.66602023</v>
      </c>
      <c r="AA25" s="24">
        <v>125205714.42924182</v>
      </c>
      <c r="AB25" s="24">
        <v>128758088.53799731</v>
      </c>
    </row>
    <row r="26" spans="2:28" x14ac:dyDescent="0.25">
      <c r="I26">
        <v>4</v>
      </c>
      <c r="J26" s="24">
        <v>7658000</v>
      </c>
      <c r="K26" s="24">
        <v>9572566</v>
      </c>
      <c r="L26" s="24">
        <v>6573772.7960262923</v>
      </c>
      <c r="M26" s="24">
        <v>5240562.9406674346</v>
      </c>
      <c r="N26" s="24">
        <v>6625242.7589341486</v>
      </c>
      <c r="O26" s="24">
        <v>4866570.9001709176</v>
      </c>
      <c r="P26" s="24">
        <v>4407284.7946300609</v>
      </c>
      <c r="Q26" s="24">
        <v>14897253.542173177</v>
      </c>
      <c r="R26" s="24">
        <v>22054263.809584919</v>
      </c>
      <c r="S26" s="24">
        <v>28895177.805542748</v>
      </c>
      <c r="T26" s="24">
        <v>37217373.006660759</v>
      </c>
      <c r="U26" s="24">
        <v>55865215.603496253</v>
      </c>
      <c r="V26" s="24">
        <v>77924462.628801882</v>
      </c>
      <c r="W26" s="24">
        <v>101546900.78297964</v>
      </c>
      <c r="X26" s="24">
        <v>122039886.4328883</v>
      </c>
      <c r="Y26" s="24">
        <v>125345823.3318405</v>
      </c>
      <c r="Z26" s="24">
        <v>130710296.87472925</v>
      </c>
      <c r="AA26" s="24">
        <v>137285428.30992547</v>
      </c>
      <c r="AB26" s="24">
        <v>144650706.81360465</v>
      </c>
    </row>
    <row r="27" spans="2:28" x14ac:dyDescent="0.25">
      <c r="I27">
        <v>5</v>
      </c>
      <c r="J27" s="24">
        <v>7658000</v>
      </c>
      <c r="K27" s="24">
        <v>9572566</v>
      </c>
      <c r="L27" s="24">
        <v>10516783.441339795</v>
      </c>
      <c r="M27" s="24">
        <v>5667765.4032444861</v>
      </c>
      <c r="N27" s="24">
        <v>4292250.6862270832</v>
      </c>
      <c r="O27" s="24">
        <v>5812927.3352674004</v>
      </c>
      <c r="P27" s="24">
        <v>4203511.6144085024</v>
      </c>
      <c r="Q27" s="24">
        <v>11794278.987041561</v>
      </c>
      <c r="R27" s="24">
        <v>17397568.882272281</v>
      </c>
      <c r="S27" s="24">
        <v>23881115.746377718</v>
      </c>
      <c r="T27" s="24">
        <v>30263174.546010043</v>
      </c>
      <c r="U27" s="24">
        <v>48167427.896550879</v>
      </c>
      <c r="V27" s="24">
        <v>69516810.23912254</v>
      </c>
      <c r="W27" s="24">
        <v>91849990.84910059</v>
      </c>
      <c r="X27" s="24">
        <v>110689801.0769521</v>
      </c>
      <c r="Y27" s="24">
        <v>114875675.68645272</v>
      </c>
      <c r="Z27" s="24">
        <v>117978382.22578102</v>
      </c>
      <c r="AA27" s="24">
        <v>126810510.22975317</v>
      </c>
      <c r="AB27" s="24">
        <v>132180068.53188097</v>
      </c>
    </row>
    <row r="28" spans="2:28" x14ac:dyDescent="0.25">
      <c r="I28">
        <v>6</v>
      </c>
      <c r="J28" s="24">
        <v>7658000</v>
      </c>
      <c r="K28" s="24">
        <v>9572566</v>
      </c>
      <c r="L28" s="24">
        <v>8697827.9003289156</v>
      </c>
      <c r="M28" s="24">
        <v>6106021.4726815876</v>
      </c>
      <c r="N28" s="24">
        <v>6065017.4430342168</v>
      </c>
      <c r="O28" s="24">
        <v>4552058.3558435496</v>
      </c>
      <c r="P28" s="24">
        <v>4520592.3080502395</v>
      </c>
      <c r="Q28" s="24">
        <v>11195669.535698298</v>
      </c>
      <c r="R28" s="24">
        <v>17629871.923418388</v>
      </c>
      <c r="S28" s="24">
        <v>24021099.077571936</v>
      </c>
      <c r="T28" s="24">
        <v>30672327.280315008</v>
      </c>
      <c r="U28" s="24">
        <v>51470764.269801423</v>
      </c>
      <c r="V28" s="24">
        <v>71807640.066275775</v>
      </c>
      <c r="W28" s="24">
        <v>93778457.607803285</v>
      </c>
      <c r="X28" s="24">
        <v>114107225.88809143</v>
      </c>
      <c r="Y28" s="24">
        <v>118668370.61839887</v>
      </c>
      <c r="Z28" s="24">
        <v>121837230.9866097</v>
      </c>
      <c r="AA28" s="24">
        <v>129092234.51636751</v>
      </c>
      <c r="AB28" s="24">
        <v>133835590.06459434</v>
      </c>
    </row>
    <row r="29" spans="2:28" x14ac:dyDescent="0.25">
      <c r="I29">
        <v>7</v>
      </c>
      <c r="J29" s="24">
        <v>7658000</v>
      </c>
      <c r="K29" s="24">
        <v>9572566</v>
      </c>
      <c r="L29" s="24">
        <v>6997588.8155598147</v>
      </c>
      <c r="M29" s="24">
        <v>5976442.6097639585</v>
      </c>
      <c r="N29" s="24">
        <v>4421966.4075756585</v>
      </c>
      <c r="O29" s="24">
        <v>4467376.9508107053</v>
      </c>
      <c r="P29" s="24">
        <v>4352569.7941951072</v>
      </c>
      <c r="Q29" s="24">
        <v>13439033.201452177</v>
      </c>
      <c r="R29" s="24">
        <v>19671415.827131268</v>
      </c>
      <c r="S29" s="24">
        <v>27061891.052536808</v>
      </c>
      <c r="T29" s="24">
        <v>33990092.477332339</v>
      </c>
      <c r="U29" s="24">
        <v>49625326.662775904</v>
      </c>
      <c r="V29" s="24">
        <v>67793999.659795791</v>
      </c>
      <c r="W29" s="24">
        <v>87651019.321131945</v>
      </c>
      <c r="X29" s="24">
        <v>105406282.98211908</v>
      </c>
      <c r="Y29" s="24">
        <v>110006188.50469692</v>
      </c>
      <c r="Z29" s="24">
        <v>116274958.15499185</v>
      </c>
      <c r="AA29" s="24">
        <v>121938377.67752033</v>
      </c>
      <c r="AB29" s="24">
        <v>128651549.25377305</v>
      </c>
    </row>
    <row r="30" spans="2:28" x14ac:dyDescent="0.25">
      <c r="I30">
        <v>8</v>
      </c>
      <c r="J30" s="24">
        <v>7658000</v>
      </c>
      <c r="K30" s="24">
        <v>9572566</v>
      </c>
      <c r="L30" s="24">
        <v>8485705.5239306763</v>
      </c>
      <c r="M30" s="24">
        <v>5815915.0894583892</v>
      </c>
      <c r="N30" s="24">
        <v>5208813.1953599527</v>
      </c>
      <c r="O30" s="24">
        <v>6987683.5689523593</v>
      </c>
      <c r="P30" s="24">
        <v>7210598.1167595815</v>
      </c>
      <c r="Q30" s="24">
        <v>16428785.266399702</v>
      </c>
      <c r="R30" s="24">
        <v>24808119.550666586</v>
      </c>
      <c r="S30" s="24">
        <v>31776811.775486726</v>
      </c>
      <c r="T30" s="24">
        <v>37513268.241785467</v>
      </c>
      <c r="U30" s="24">
        <v>54350171.144026369</v>
      </c>
      <c r="V30" s="24">
        <v>74107706.90067102</v>
      </c>
      <c r="W30" s="24">
        <v>94470842.821298733</v>
      </c>
      <c r="X30" s="24">
        <v>115902199.92606267</v>
      </c>
      <c r="Y30" s="24">
        <v>118108568.85361722</v>
      </c>
      <c r="Z30" s="24">
        <v>123274113.2032616</v>
      </c>
      <c r="AA30" s="24">
        <v>129907243.8723236</v>
      </c>
      <c r="AB30" s="24">
        <v>138717015.1673921</v>
      </c>
    </row>
    <row r="31" spans="2:28" x14ac:dyDescent="0.25">
      <c r="I31">
        <v>9</v>
      </c>
      <c r="J31" s="24">
        <v>7658000</v>
      </c>
      <c r="K31" s="24">
        <v>9572566</v>
      </c>
      <c r="L31" s="24">
        <v>7320269.2094112644</v>
      </c>
      <c r="M31" s="24">
        <v>4363303.8480912494</v>
      </c>
      <c r="N31" s="24">
        <v>2350831.7746093469</v>
      </c>
      <c r="O31" s="24">
        <v>2001456.3260844229</v>
      </c>
      <c r="P31" s="24">
        <v>835837.58018213045</v>
      </c>
      <c r="Q31" s="24">
        <v>10532243.250748001</v>
      </c>
      <c r="R31" s="24">
        <v>15816251.794852264</v>
      </c>
      <c r="S31" s="24">
        <v>22031334.872895263</v>
      </c>
      <c r="T31" s="24">
        <v>30491584.800952971</v>
      </c>
      <c r="U31" s="24">
        <v>46697355.10033644</v>
      </c>
      <c r="V31" s="24">
        <v>63934797.325269565</v>
      </c>
      <c r="W31" s="24">
        <v>88489399.324487329</v>
      </c>
      <c r="X31" s="24">
        <v>111130456.67960353</v>
      </c>
      <c r="Y31" s="24">
        <v>117227102.92184885</v>
      </c>
      <c r="Z31" s="24">
        <v>120873078.5484577</v>
      </c>
      <c r="AA31" s="24">
        <v>127089122.22332236</v>
      </c>
      <c r="AB31" s="24">
        <v>134050765.9408569</v>
      </c>
    </row>
    <row r="32" spans="2:28" x14ac:dyDescent="0.25">
      <c r="I32">
        <v>10</v>
      </c>
      <c r="J32" s="24">
        <v>7658000</v>
      </c>
      <c r="K32" s="24">
        <v>9572566</v>
      </c>
      <c r="L32" s="24">
        <v>6473082.7300638612</v>
      </c>
      <c r="M32" s="24">
        <v>3396614.4690637747</v>
      </c>
      <c r="N32" s="24">
        <v>2685395.2980433805</v>
      </c>
      <c r="O32" s="24">
        <v>3419994.2885881001</v>
      </c>
      <c r="P32" s="24">
        <v>2363193.3009965112</v>
      </c>
      <c r="Q32" s="24">
        <v>9276909.1521899514</v>
      </c>
      <c r="R32" s="24">
        <v>16406751.780104298</v>
      </c>
      <c r="S32" s="24">
        <v>22226588.272437632</v>
      </c>
      <c r="T32" s="24">
        <v>29484549.76159</v>
      </c>
      <c r="U32" s="24">
        <v>48129204.466877759</v>
      </c>
      <c r="V32" s="24">
        <v>69345586.194967434</v>
      </c>
      <c r="W32" s="24">
        <v>90574556.608329535</v>
      </c>
      <c r="X32" s="24">
        <v>110664599.29957548</v>
      </c>
      <c r="Y32" s="24">
        <v>114445732.98957774</v>
      </c>
      <c r="Z32" s="24">
        <v>117931138.62945953</v>
      </c>
      <c r="AA32" s="24">
        <v>125878345.08241625</v>
      </c>
      <c r="AB32" s="24">
        <v>133261465.29979146</v>
      </c>
    </row>
    <row r="33" spans="9:28" x14ac:dyDescent="0.25">
      <c r="I33">
        <v>11</v>
      </c>
      <c r="J33" s="24">
        <v>7658000</v>
      </c>
      <c r="K33" s="24">
        <v>9572566</v>
      </c>
      <c r="L33" s="24">
        <v>7949746.278983471</v>
      </c>
      <c r="M33" s="24">
        <v>8214850.5129428478</v>
      </c>
      <c r="N33" s="24">
        <v>6633513.2382728895</v>
      </c>
      <c r="O33" s="24">
        <v>6437643.3790922826</v>
      </c>
      <c r="P33" s="24">
        <v>6875847.4801446954</v>
      </c>
      <c r="Q33" s="24">
        <v>13688061.216519926</v>
      </c>
      <c r="R33" s="24">
        <v>17086457.984507654</v>
      </c>
      <c r="S33" s="24">
        <v>25693300.17085487</v>
      </c>
      <c r="T33" s="24">
        <v>32544852.309770953</v>
      </c>
      <c r="U33" s="24">
        <v>53133063.795333147</v>
      </c>
      <c r="V33" s="24">
        <v>72693020.503042251</v>
      </c>
      <c r="W33" s="24">
        <v>94242155.107481077</v>
      </c>
      <c r="X33" s="24">
        <v>116585423.25408508</v>
      </c>
      <c r="Y33" s="24">
        <v>119301276.80357116</v>
      </c>
      <c r="Z33" s="24">
        <v>125928354.37753436</v>
      </c>
      <c r="AA33" s="24">
        <v>131579310.40081176</v>
      </c>
      <c r="AB33" s="24">
        <v>137997595.29296613</v>
      </c>
    </row>
    <row r="34" spans="9:28" x14ac:dyDescent="0.25">
      <c r="I34">
        <v>12</v>
      </c>
      <c r="J34" s="24">
        <v>7658000</v>
      </c>
      <c r="K34" s="24">
        <v>9572566</v>
      </c>
      <c r="L34" s="24">
        <v>6694447.556383105</v>
      </c>
      <c r="M34" s="24">
        <v>5002624.016456183</v>
      </c>
      <c r="N34" s="24">
        <v>3785033.0803054478</v>
      </c>
      <c r="O34" s="24">
        <v>2409596.1626746301</v>
      </c>
      <c r="P34" s="24">
        <v>3293243.4173123054</v>
      </c>
      <c r="Q34" s="24">
        <v>13069912.044177335</v>
      </c>
      <c r="R34" s="24">
        <v>16991031.309809428</v>
      </c>
      <c r="S34" s="24">
        <v>22946839.422664322</v>
      </c>
      <c r="T34" s="24">
        <v>30144343.086029787</v>
      </c>
      <c r="U34" s="24">
        <v>49451672.158904165</v>
      </c>
      <c r="V34" s="24">
        <v>70398835.075445294</v>
      </c>
      <c r="W34" s="24">
        <v>92710203.146076888</v>
      </c>
      <c r="X34" s="24">
        <v>111222892.45282719</v>
      </c>
      <c r="Y34" s="24">
        <v>113069165.88120267</v>
      </c>
      <c r="Z34" s="24">
        <v>115640615.51603934</v>
      </c>
      <c r="AA34" s="24">
        <v>121770454.3459533</v>
      </c>
      <c r="AB34" s="24">
        <v>126081088.25329486</v>
      </c>
    </row>
    <row r="35" spans="9:28" x14ac:dyDescent="0.25">
      <c r="I35">
        <v>13</v>
      </c>
      <c r="J35" s="24">
        <v>7658000</v>
      </c>
      <c r="K35" s="24">
        <v>9572566</v>
      </c>
      <c r="L35" s="24">
        <v>9466024.7796549983</v>
      </c>
      <c r="M35" s="24">
        <v>9087276.6339650359</v>
      </c>
      <c r="N35" s="24">
        <v>7886924.0651905667</v>
      </c>
      <c r="O35" s="24">
        <v>11048958.103143573</v>
      </c>
      <c r="P35" s="24">
        <v>8977739.0088071097</v>
      </c>
      <c r="Q35" s="24">
        <v>17818109.991409726</v>
      </c>
      <c r="R35" s="24">
        <v>22452979.847308159</v>
      </c>
      <c r="S35" s="24">
        <v>27837020.283734161</v>
      </c>
      <c r="T35" s="24">
        <v>34360582.758472048</v>
      </c>
      <c r="U35" s="24">
        <v>50664043.090328224</v>
      </c>
      <c r="V35" s="24">
        <v>72647553.949878514</v>
      </c>
      <c r="W35" s="24">
        <v>92408957.885096267</v>
      </c>
      <c r="X35" s="24">
        <v>111893747.3586394</v>
      </c>
      <c r="Y35" s="24">
        <v>113089063.61716551</v>
      </c>
      <c r="Z35" s="24">
        <v>116218790.62755214</v>
      </c>
      <c r="AA35" s="24">
        <v>120906381.31355628</v>
      </c>
      <c r="AB35" s="24">
        <v>125908941.33978324</v>
      </c>
    </row>
    <row r="36" spans="9:28" x14ac:dyDescent="0.25">
      <c r="I36">
        <v>14</v>
      </c>
      <c r="J36" s="24">
        <v>7658000</v>
      </c>
      <c r="K36" s="24">
        <v>9572566</v>
      </c>
      <c r="L36" s="24">
        <v>8528527.7277206331</v>
      </c>
      <c r="M36" s="24">
        <v>4315926.4744033106</v>
      </c>
      <c r="N36" s="24">
        <v>1561444.1015259214</v>
      </c>
      <c r="O36" s="24">
        <v>2674413.1029948406</v>
      </c>
      <c r="P36" s="24">
        <v>1912272.7492909674</v>
      </c>
      <c r="Q36" s="24">
        <v>9515669.0325496104</v>
      </c>
      <c r="R36" s="24">
        <v>16948326.387708813</v>
      </c>
      <c r="S36" s="24">
        <v>21525979.683488529</v>
      </c>
      <c r="T36" s="24">
        <v>29972822.044237033</v>
      </c>
      <c r="U36" s="24">
        <v>48383192.223280691</v>
      </c>
      <c r="V36" s="24">
        <v>66039275.155924253</v>
      </c>
      <c r="W36" s="24">
        <v>88652327.157749921</v>
      </c>
      <c r="X36" s="24">
        <v>107748816.05178112</v>
      </c>
      <c r="Y36" s="24">
        <v>111695867.11125632</v>
      </c>
      <c r="Z36" s="24">
        <v>118905704.31256303</v>
      </c>
      <c r="AA36" s="24">
        <v>125896615.17516649</v>
      </c>
      <c r="AB36" s="24">
        <v>134608271.35571966</v>
      </c>
    </row>
    <row r="37" spans="9:28" x14ac:dyDescent="0.25">
      <c r="I37">
        <v>15</v>
      </c>
      <c r="J37" s="24">
        <v>7658000</v>
      </c>
      <c r="K37" s="24">
        <v>9572566</v>
      </c>
      <c r="L37" s="24">
        <v>10659977.719532728</v>
      </c>
      <c r="M37" s="24">
        <v>8887637.8695428744</v>
      </c>
      <c r="N37" s="24">
        <v>11174102.641891064</v>
      </c>
      <c r="O37" s="24">
        <v>11490219.503867615</v>
      </c>
      <c r="P37" s="24">
        <v>11414407.157772092</v>
      </c>
      <c r="Q37" s="24">
        <v>17741480.156319939</v>
      </c>
      <c r="R37" s="24">
        <v>23046746.852705814</v>
      </c>
      <c r="S37" s="24">
        <v>28235685.253583625</v>
      </c>
      <c r="T37" s="24">
        <v>35407339.052864812</v>
      </c>
      <c r="U37" s="24">
        <v>55502052.001796924</v>
      </c>
      <c r="V37" s="24">
        <v>74921315.797304645</v>
      </c>
      <c r="W37" s="24">
        <v>96798113.797677994</v>
      </c>
      <c r="X37" s="24">
        <v>118702492.72742651</v>
      </c>
      <c r="Y37" s="24">
        <v>123286761.03514209</v>
      </c>
      <c r="Z37" s="24">
        <v>128576228.03071608</v>
      </c>
      <c r="AA37" s="24">
        <v>136167766.41672903</v>
      </c>
      <c r="AB37" s="24">
        <v>142246629.3732307</v>
      </c>
    </row>
    <row r="38" spans="9:28" x14ac:dyDescent="0.25">
      <c r="I38">
        <v>16</v>
      </c>
      <c r="J38" s="24">
        <v>7658000</v>
      </c>
      <c r="K38" s="24">
        <v>9572566</v>
      </c>
      <c r="L38" s="24">
        <v>10238263.607204223</v>
      </c>
      <c r="M38" s="24">
        <v>7050417.7093460392</v>
      </c>
      <c r="N38" s="24">
        <v>5082986.1455659363</v>
      </c>
      <c r="O38" s="24">
        <v>5661696.7001849636</v>
      </c>
      <c r="P38" s="24">
        <v>7036794.3113291748</v>
      </c>
      <c r="Q38" s="24">
        <v>13832692.515547978</v>
      </c>
      <c r="R38" s="24">
        <v>18333965.406791724</v>
      </c>
      <c r="S38" s="24">
        <v>24169475.666168787</v>
      </c>
      <c r="T38" s="24">
        <v>33220310.192419548</v>
      </c>
      <c r="U38" s="24">
        <v>50050994.36556685</v>
      </c>
      <c r="V38" s="24">
        <v>71680291.130548388</v>
      </c>
      <c r="W38" s="24">
        <v>91386201.466425419</v>
      </c>
      <c r="X38" s="24">
        <v>113800982.81917143</v>
      </c>
      <c r="Y38" s="24">
        <v>115338682.36347997</v>
      </c>
      <c r="Z38" s="24">
        <v>118701528.72460125</v>
      </c>
      <c r="AA38" s="24">
        <v>126413687.10981229</v>
      </c>
      <c r="AB38" s="24">
        <v>132653797.29381664</v>
      </c>
    </row>
    <row r="39" spans="9:28" x14ac:dyDescent="0.25">
      <c r="I39">
        <v>17</v>
      </c>
      <c r="J39" s="24">
        <v>7658000</v>
      </c>
      <c r="K39" s="24">
        <v>9572566</v>
      </c>
      <c r="L39" s="24">
        <v>7145684.5183729799</v>
      </c>
      <c r="M39" s="24">
        <v>4405660.5860442147</v>
      </c>
      <c r="N39" s="24">
        <v>3760533.23930672</v>
      </c>
      <c r="O39" s="24">
        <v>3100465.6808543857</v>
      </c>
      <c r="P39" s="24">
        <v>2716350.1381036676</v>
      </c>
      <c r="Q39" s="24">
        <v>12335730.813637147</v>
      </c>
      <c r="R39" s="24">
        <v>17664640.995998494</v>
      </c>
      <c r="S39" s="24">
        <v>23641472.81610233</v>
      </c>
      <c r="T39" s="24">
        <v>30425056.330369022</v>
      </c>
      <c r="U39" s="24">
        <v>49891910.949034691</v>
      </c>
      <c r="V39" s="24">
        <v>69489062.819241941</v>
      </c>
      <c r="W39" s="24">
        <v>89369702.624406859</v>
      </c>
      <c r="X39" s="24">
        <v>111527858.84744093</v>
      </c>
      <c r="Y39" s="24">
        <v>116077509.48103945</v>
      </c>
      <c r="Z39" s="24">
        <v>118625424.62765232</v>
      </c>
      <c r="AA39" s="24">
        <v>125216670.17658611</v>
      </c>
      <c r="AB39" s="24">
        <v>129962548.82661924</v>
      </c>
    </row>
    <row r="40" spans="9:28" x14ac:dyDescent="0.25">
      <c r="I40">
        <v>18</v>
      </c>
      <c r="J40" s="24">
        <v>7658000</v>
      </c>
      <c r="K40" s="24">
        <v>9572566</v>
      </c>
      <c r="L40" s="24">
        <v>8112118.3595298668</v>
      </c>
      <c r="M40" s="24">
        <v>6800441.9336318569</v>
      </c>
      <c r="N40" s="24">
        <v>8535933.5579923503</v>
      </c>
      <c r="O40" s="24">
        <v>10240066.125872862</v>
      </c>
      <c r="P40" s="24">
        <v>6740118.6148825102</v>
      </c>
      <c r="Q40" s="24">
        <v>17294476.777179822</v>
      </c>
      <c r="R40" s="24">
        <v>22679665.261811554</v>
      </c>
      <c r="S40" s="24">
        <v>27434631.889702365</v>
      </c>
      <c r="T40" s="24">
        <v>35873068.902152494</v>
      </c>
      <c r="U40" s="24">
        <v>51140676.686433688</v>
      </c>
      <c r="V40" s="24">
        <v>71038271.585289598</v>
      </c>
      <c r="W40" s="24">
        <v>92726923.328055322</v>
      </c>
      <c r="X40" s="24">
        <v>112495213.56115681</v>
      </c>
      <c r="Y40" s="24">
        <v>113799661.43842059</v>
      </c>
      <c r="Z40" s="24">
        <v>119567584.22970009</v>
      </c>
      <c r="AA40" s="24">
        <v>125804094.31207484</v>
      </c>
      <c r="AB40" s="24">
        <v>134250222.03165129</v>
      </c>
    </row>
    <row r="41" spans="9:28" x14ac:dyDescent="0.25">
      <c r="I41">
        <v>19</v>
      </c>
      <c r="J41" s="24">
        <v>7658000</v>
      </c>
      <c r="K41" s="24">
        <v>9572566</v>
      </c>
      <c r="L41" s="24">
        <v>7109778.7751398459</v>
      </c>
      <c r="M41" s="24">
        <v>6416270.9073922765</v>
      </c>
      <c r="N41" s="24">
        <v>4826536.0332173463</v>
      </c>
      <c r="O41" s="24">
        <v>7263040.9163475148</v>
      </c>
      <c r="P41" s="24">
        <v>6008409.6738457568</v>
      </c>
      <c r="Q41" s="24">
        <v>12715571.326399524</v>
      </c>
      <c r="R41" s="24">
        <v>17543043.499193534</v>
      </c>
      <c r="S41" s="24">
        <v>24558068.944479298</v>
      </c>
      <c r="T41" s="24">
        <v>31304947.157804094</v>
      </c>
      <c r="U41" s="24">
        <v>49710870.865746774</v>
      </c>
      <c r="V41" s="24">
        <v>69826029.368065596</v>
      </c>
      <c r="W41" s="24">
        <v>92023379.541312531</v>
      </c>
      <c r="X41" s="24">
        <v>112438425.00104877</v>
      </c>
      <c r="Y41" s="24">
        <v>116098421.30129516</v>
      </c>
      <c r="Z41" s="24">
        <v>122723750.01939136</v>
      </c>
      <c r="AA41" s="24">
        <v>130974965.99913646</v>
      </c>
      <c r="AB41" s="24">
        <v>136426839.15150234</v>
      </c>
    </row>
    <row r="42" spans="9:28" x14ac:dyDescent="0.25">
      <c r="I42">
        <v>20</v>
      </c>
      <c r="J42" s="24">
        <v>7658000</v>
      </c>
      <c r="K42" s="24">
        <v>9572566</v>
      </c>
      <c r="L42" s="24">
        <v>8744071.837382257</v>
      </c>
      <c r="M42" s="24">
        <v>6408164.1291298084</v>
      </c>
      <c r="N42" s="24">
        <v>4898967.6874286793</v>
      </c>
      <c r="O42" s="24">
        <v>6736978.1416275017</v>
      </c>
      <c r="P42" s="24">
        <v>4913112.9750581384</v>
      </c>
      <c r="Q42" s="24">
        <v>14918133.055122273</v>
      </c>
      <c r="R42" s="24">
        <v>21315017.597814661</v>
      </c>
      <c r="S42" s="24">
        <v>26509240.671848122</v>
      </c>
      <c r="T42" s="24">
        <v>32312811.981296271</v>
      </c>
      <c r="U42" s="24">
        <v>52647255.512483582</v>
      </c>
      <c r="V42" s="24">
        <v>74463254.222727343</v>
      </c>
      <c r="W42" s="24">
        <v>96626027.67711845</v>
      </c>
      <c r="X42" s="24">
        <v>117755425.96327348</v>
      </c>
      <c r="Y42" s="24">
        <v>121536824.00185364</v>
      </c>
      <c r="Z42" s="24">
        <v>125327382.55969472</v>
      </c>
      <c r="AA42" s="24">
        <v>132456931.77211052</v>
      </c>
      <c r="AB42" s="24">
        <v>140816358.30002466</v>
      </c>
    </row>
    <row r="43" spans="9:28" x14ac:dyDescent="0.25">
      <c r="I43">
        <v>21</v>
      </c>
      <c r="J43" s="24">
        <v>7658000</v>
      </c>
      <c r="K43" s="24">
        <v>9572566</v>
      </c>
      <c r="L43" s="24">
        <v>5400992.1770518441</v>
      </c>
      <c r="M43" s="24">
        <v>4584098.0536381509</v>
      </c>
      <c r="N43" s="24">
        <v>6019428.082761161</v>
      </c>
      <c r="O43" s="24">
        <v>6121536.524198588</v>
      </c>
      <c r="P43" s="24">
        <v>5836245.5163460001</v>
      </c>
      <c r="Q43" s="24">
        <v>14300697.684501024</v>
      </c>
      <c r="R43" s="24">
        <v>19115513.866208196</v>
      </c>
      <c r="S43" s="24">
        <v>22979075.165386871</v>
      </c>
      <c r="T43" s="24">
        <v>29750540.961888079</v>
      </c>
      <c r="U43" s="24">
        <v>45327553.643728055</v>
      </c>
      <c r="V43" s="24">
        <v>65392841.77811408</v>
      </c>
      <c r="W43" s="24">
        <v>87532069.800978392</v>
      </c>
      <c r="X43" s="24">
        <v>109354656.33019632</v>
      </c>
      <c r="Y43" s="24">
        <v>113456437.71354245</v>
      </c>
      <c r="Z43" s="24">
        <v>116339590.49197689</v>
      </c>
      <c r="AA43" s="24">
        <v>120897710.93979138</v>
      </c>
      <c r="AB43" s="24">
        <v>126264593.61224413</v>
      </c>
    </row>
    <row r="44" spans="9:28" x14ac:dyDescent="0.25">
      <c r="I44">
        <v>22</v>
      </c>
      <c r="J44" s="24">
        <v>7658000</v>
      </c>
      <c r="K44" s="24">
        <v>9572566</v>
      </c>
      <c r="L44" s="24">
        <v>9155398.7056681775</v>
      </c>
      <c r="M44" s="24">
        <v>5524391.1211103434</v>
      </c>
      <c r="N44" s="24">
        <v>5287321.9110894604</v>
      </c>
      <c r="O44" s="24">
        <v>7489333.0596702667</v>
      </c>
      <c r="P44" s="24">
        <v>6687103.2294651279</v>
      </c>
      <c r="Q44" s="24">
        <v>14856422.053999394</v>
      </c>
      <c r="R44" s="24">
        <v>23934270.286708266</v>
      </c>
      <c r="S44" s="24">
        <v>31234337.104408976</v>
      </c>
      <c r="T44" s="24">
        <v>37185897.845355295</v>
      </c>
      <c r="U44" s="24">
        <v>56549361.974717952</v>
      </c>
      <c r="V44" s="24">
        <v>76593116.927796364</v>
      </c>
      <c r="W44" s="24">
        <v>97633410.473752558</v>
      </c>
      <c r="X44" s="24">
        <v>118809268.89749911</v>
      </c>
      <c r="Y44" s="24">
        <v>122346560.60994983</v>
      </c>
      <c r="Z44" s="24">
        <v>128264374.15186834</v>
      </c>
      <c r="AA44" s="24">
        <v>134375718.63401178</v>
      </c>
      <c r="AB44" s="24">
        <v>141589721.91591021</v>
      </c>
    </row>
    <row r="45" spans="9:28" x14ac:dyDescent="0.25">
      <c r="I45">
        <v>23</v>
      </c>
      <c r="J45" s="24">
        <v>7658000</v>
      </c>
      <c r="K45" s="24">
        <v>9572566</v>
      </c>
      <c r="L45" s="24">
        <v>7681104.6899805283</v>
      </c>
      <c r="M45" s="24">
        <v>5148759.3426302811</v>
      </c>
      <c r="N45" s="24">
        <v>5327367.5582406195</v>
      </c>
      <c r="O45" s="24">
        <v>5740325.7208380783</v>
      </c>
      <c r="P45" s="24">
        <v>3411997.1124285543</v>
      </c>
      <c r="Q45" s="24">
        <v>13778328.791805971</v>
      </c>
      <c r="R45" s="24">
        <v>20062560.605435278</v>
      </c>
      <c r="S45" s="24">
        <v>27227560.565106966</v>
      </c>
      <c r="T45" s="24">
        <v>33813958.081710279</v>
      </c>
      <c r="U45" s="24">
        <v>52768430.821043402</v>
      </c>
      <c r="V45" s="24">
        <v>74496460.832271978</v>
      </c>
      <c r="W45" s="24">
        <v>96212846.463115156</v>
      </c>
      <c r="X45" s="24">
        <v>116624781.48631188</v>
      </c>
      <c r="Y45" s="24">
        <v>117126704.80272947</v>
      </c>
      <c r="Z45" s="24">
        <v>121095578.91161171</v>
      </c>
      <c r="AA45" s="24">
        <v>129500856.25259954</v>
      </c>
      <c r="AB45" s="24">
        <v>136922670.28065628</v>
      </c>
    </row>
    <row r="46" spans="9:28" x14ac:dyDescent="0.25">
      <c r="I46">
        <v>24</v>
      </c>
      <c r="J46" s="24">
        <v>7658000</v>
      </c>
      <c r="K46" s="24">
        <v>9572566</v>
      </c>
      <c r="L46" s="24">
        <v>5573167.558874744</v>
      </c>
      <c r="M46" s="24">
        <v>1894513.6112266853</v>
      </c>
      <c r="N46" s="24">
        <v>452297.612666348</v>
      </c>
      <c r="O46" s="24">
        <v>2887428.6984821931</v>
      </c>
      <c r="P46" s="24">
        <v>-220601.53315898404</v>
      </c>
      <c r="Q46" s="24">
        <v>8624057.7920813616</v>
      </c>
      <c r="R46" s="24">
        <v>17596330.977742724</v>
      </c>
      <c r="S46" s="24">
        <v>23580929.541343044</v>
      </c>
      <c r="T46" s="24">
        <v>27671974.454841614</v>
      </c>
      <c r="U46" s="24">
        <v>45030430.211109564</v>
      </c>
      <c r="V46" s="24">
        <v>63648177.04306104</v>
      </c>
      <c r="W46" s="24">
        <v>85997216.830534428</v>
      </c>
      <c r="X46" s="24">
        <v>106058692.45177594</v>
      </c>
      <c r="Y46" s="24">
        <v>108569955.79357289</v>
      </c>
      <c r="Z46" s="24">
        <v>111130438.67338283</v>
      </c>
      <c r="AA46" s="24">
        <v>120507956.39894871</v>
      </c>
      <c r="AB46" s="24">
        <v>129055019.17322963</v>
      </c>
    </row>
    <row r="47" spans="9:28" x14ac:dyDescent="0.25">
      <c r="I47">
        <v>25</v>
      </c>
      <c r="J47" s="24">
        <v>7658000</v>
      </c>
      <c r="K47" s="24">
        <v>9572566</v>
      </c>
      <c r="L47" s="24">
        <v>9215062.3215220943</v>
      </c>
      <c r="M47" s="24">
        <v>7188384.7077450901</v>
      </c>
      <c r="N47" s="24">
        <v>7779724.2987403646</v>
      </c>
      <c r="O47" s="24">
        <v>7237102.8723451458</v>
      </c>
      <c r="P47" s="24">
        <v>8189907.1640659012</v>
      </c>
      <c r="Q47" s="24">
        <v>15205035.581565877</v>
      </c>
      <c r="R47" s="24">
        <v>22374180.865186609</v>
      </c>
      <c r="S47" s="24">
        <v>29032766.690602619</v>
      </c>
      <c r="T47" s="24">
        <v>34995424.366537645</v>
      </c>
      <c r="U47" s="24">
        <v>53405752.387946188</v>
      </c>
      <c r="V47" s="24">
        <v>71600777.594489276</v>
      </c>
      <c r="W47" s="24">
        <v>93297882.899687976</v>
      </c>
      <c r="X47" s="24">
        <v>115497484.35828061</v>
      </c>
      <c r="Y47" s="24">
        <v>116697565.90764572</v>
      </c>
      <c r="Z47" s="24">
        <v>122736658.87743922</v>
      </c>
      <c r="AA47" s="24">
        <v>128450288.46340574</v>
      </c>
      <c r="AB47" s="24">
        <v>134988459.44758436</v>
      </c>
    </row>
    <row r="48" spans="9:28" x14ac:dyDescent="0.25">
      <c r="I48">
        <v>26</v>
      </c>
      <c r="J48" s="24">
        <v>7658000</v>
      </c>
      <c r="K48" s="24">
        <v>9572566</v>
      </c>
      <c r="L48" s="24">
        <v>9140377.2487205081</v>
      </c>
      <c r="M48" s="24">
        <v>6774724.0256828088</v>
      </c>
      <c r="N48" s="24">
        <v>6932369.1393356174</v>
      </c>
      <c r="O48" s="24">
        <v>8375951.5358867124</v>
      </c>
      <c r="P48" s="24">
        <v>7631064.7645506915</v>
      </c>
      <c r="Q48" s="24">
        <v>13559193.563025223</v>
      </c>
      <c r="R48" s="24">
        <v>19703836.784761876</v>
      </c>
      <c r="S48" s="24">
        <v>26032006.993053213</v>
      </c>
      <c r="T48" s="24">
        <v>33451254.925040033</v>
      </c>
      <c r="U48" s="24">
        <v>49424947.785044834</v>
      </c>
      <c r="V48" s="24">
        <v>69665735.311560452</v>
      </c>
      <c r="W48" s="24">
        <v>93363701.319420606</v>
      </c>
      <c r="X48" s="24">
        <v>113044445.0531469</v>
      </c>
      <c r="Y48" s="24">
        <v>114181213.8734542</v>
      </c>
      <c r="Z48" s="24">
        <v>119189327.8661249</v>
      </c>
      <c r="AA48" s="24">
        <v>124516579.81372048</v>
      </c>
      <c r="AB48" s="24">
        <v>131793850.31235501</v>
      </c>
    </row>
    <row r="49" spans="9:28" x14ac:dyDescent="0.25">
      <c r="I49">
        <v>27</v>
      </c>
      <c r="J49" s="24">
        <v>7658000</v>
      </c>
      <c r="K49" s="24">
        <v>9572566</v>
      </c>
      <c r="L49" s="24">
        <v>8852235.3436049391</v>
      </c>
      <c r="M49" s="24">
        <v>7353163.679137934</v>
      </c>
      <c r="N49" s="24">
        <v>5056108.794374017</v>
      </c>
      <c r="O49" s="24">
        <v>6240247.5852554105</v>
      </c>
      <c r="P49" s="24">
        <v>3883788.5338048618</v>
      </c>
      <c r="Q49" s="24">
        <v>11451575.764078708</v>
      </c>
      <c r="R49" s="24">
        <v>16501615.652986394</v>
      </c>
      <c r="S49" s="24">
        <v>21475554.143377349</v>
      </c>
      <c r="T49" s="24">
        <v>27769499.407399714</v>
      </c>
      <c r="U49" s="24">
        <v>43781565.388122246</v>
      </c>
      <c r="V49" s="24">
        <v>62845615.166608259</v>
      </c>
      <c r="W49" s="24">
        <v>81523182.641596228</v>
      </c>
      <c r="X49" s="24">
        <v>100341457.65625761</v>
      </c>
      <c r="Y49" s="24">
        <v>101352156.06440264</v>
      </c>
      <c r="Z49" s="24">
        <v>104430085.57073238</v>
      </c>
      <c r="AA49" s="24">
        <v>113360390.23581794</v>
      </c>
      <c r="AB49" s="24">
        <v>116712761.59989485</v>
      </c>
    </row>
    <row r="50" spans="9:28" x14ac:dyDescent="0.25">
      <c r="I50">
        <v>28</v>
      </c>
      <c r="J50" s="24">
        <v>7658000</v>
      </c>
      <c r="K50" s="24">
        <v>9572566</v>
      </c>
      <c r="L50" s="24">
        <v>9670722.2369785681</v>
      </c>
      <c r="M50" s="24">
        <v>8739098.4242117219</v>
      </c>
      <c r="N50" s="24">
        <v>9797036.9053810779</v>
      </c>
      <c r="O50" s="24">
        <v>9585628.8391312957</v>
      </c>
      <c r="P50" s="24">
        <v>6490821.1751093753</v>
      </c>
      <c r="Q50" s="24">
        <v>14210846.359135317</v>
      </c>
      <c r="R50" s="24">
        <v>18929925.620695982</v>
      </c>
      <c r="S50" s="24">
        <v>23554419.220881097</v>
      </c>
      <c r="T50" s="24">
        <v>31632254.169798367</v>
      </c>
      <c r="U50" s="24">
        <v>48906777.146848157</v>
      </c>
      <c r="V50" s="24">
        <v>68756143.246504039</v>
      </c>
      <c r="W50" s="24">
        <v>91586644.056097448</v>
      </c>
      <c r="X50" s="24">
        <v>109902832.65405494</v>
      </c>
      <c r="Y50" s="24">
        <v>114948010.18789001</v>
      </c>
      <c r="Z50" s="24">
        <v>120218697.49711356</v>
      </c>
      <c r="AA50" s="24">
        <v>127281720.13768139</v>
      </c>
      <c r="AB50" s="24">
        <v>133996389.52815275</v>
      </c>
    </row>
    <row r="51" spans="9:28" x14ac:dyDescent="0.25">
      <c r="I51">
        <v>29</v>
      </c>
      <c r="J51" s="24">
        <v>7658000</v>
      </c>
      <c r="K51" s="24">
        <v>9572566</v>
      </c>
      <c r="L51" s="24">
        <v>7929687.58843752</v>
      </c>
      <c r="M51" s="24">
        <v>5109968.8201751504</v>
      </c>
      <c r="N51" s="24">
        <v>5611791.4411767144</v>
      </c>
      <c r="O51" s="24">
        <v>3937597.9226700142</v>
      </c>
      <c r="P51" s="24">
        <v>-37645.050642462447</v>
      </c>
      <c r="Q51" s="24">
        <v>7733956.0462681074</v>
      </c>
      <c r="R51" s="24">
        <v>13989710.965341151</v>
      </c>
      <c r="S51" s="24">
        <v>22031747.175420117</v>
      </c>
      <c r="T51" s="24">
        <v>27601692.783770908</v>
      </c>
      <c r="U51" s="24">
        <v>44936276.686545834</v>
      </c>
      <c r="V51" s="24">
        <v>63151875.446153939</v>
      </c>
      <c r="W51" s="24">
        <v>85848664.948947161</v>
      </c>
      <c r="X51" s="24">
        <v>105931741.44913222</v>
      </c>
      <c r="Y51" s="24">
        <v>107771429.04929638</v>
      </c>
      <c r="Z51" s="24">
        <v>113494826.32355142</v>
      </c>
      <c r="AA51" s="24">
        <v>121652966.9125586</v>
      </c>
      <c r="AB51" s="24">
        <v>126436483.63050647</v>
      </c>
    </row>
    <row r="52" spans="9:28" x14ac:dyDescent="0.25">
      <c r="I52">
        <v>30</v>
      </c>
      <c r="J52" s="24">
        <v>7658000</v>
      </c>
      <c r="K52" s="24">
        <v>9572566</v>
      </c>
      <c r="L52" s="24">
        <v>5780077.6667538676</v>
      </c>
      <c r="M52" s="24">
        <v>5858729.4596549366</v>
      </c>
      <c r="N52" s="24">
        <v>4485825.860035371</v>
      </c>
      <c r="O52" s="24">
        <v>4081933.830368815</v>
      </c>
      <c r="P52" s="24">
        <v>1730690.9387540333</v>
      </c>
      <c r="Q52" s="24">
        <v>8603750.2887397949</v>
      </c>
      <c r="R52" s="24">
        <v>14817388.802634384</v>
      </c>
      <c r="S52" s="24">
        <v>19747807.377415575</v>
      </c>
      <c r="T52" s="24">
        <v>28289369.52777493</v>
      </c>
      <c r="U52" s="24">
        <v>46109386.037410438</v>
      </c>
      <c r="V52" s="24">
        <v>67906545.767752528</v>
      </c>
      <c r="W52" s="24">
        <v>90790885.220712706</v>
      </c>
      <c r="X52" s="24">
        <v>113620324.13306782</v>
      </c>
      <c r="Y52" s="24">
        <v>115936675.30908348</v>
      </c>
      <c r="Z52" s="24">
        <v>120265282.15193853</v>
      </c>
      <c r="AA52" s="24">
        <v>125529191.62737222</v>
      </c>
      <c r="AB52" s="24">
        <v>129991822.1227666</v>
      </c>
    </row>
    <row r="53" spans="9:28" x14ac:dyDescent="0.25">
      <c r="I53">
        <v>31</v>
      </c>
      <c r="J53" s="24">
        <v>7658000</v>
      </c>
      <c r="K53" s="24">
        <v>9572566</v>
      </c>
      <c r="L53" s="24">
        <v>7180451.2547731083</v>
      </c>
      <c r="M53" s="24">
        <v>6452244.6786937639</v>
      </c>
      <c r="N53" s="24">
        <v>7232394.665242726</v>
      </c>
      <c r="O53" s="24">
        <v>5608980.8931477107</v>
      </c>
      <c r="P53" s="24">
        <v>6774753.8257164638</v>
      </c>
      <c r="Q53" s="24">
        <v>17283901.85795689</v>
      </c>
      <c r="R53" s="24">
        <v>22171956.827096507</v>
      </c>
      <c r="S53" s="24">
        <v>29599878.911601622</v>
      </c>
      <c r="T53" s="24">
        <v>34559099.613629416</v>
      </c>
      <c r="U53" s="24">
        <v>54637804.281923495</v>
      </c>
      <c r="V53" s="24">
        <v>75751094.380750805</v>
      </c>
      <c r="W53" s="24">
        <v>98932354.43282561</v>
      </c>
      <c r="X53" s="24">
        <v>122498296.74079867</v>
      </c>
      <c r="Y53" s="24">
        <v>127519237.53843386</v>
      </c>
      <c r="Z53" s="24">
        <v>129758153.60368697</v>
      </c>
      <c r="AA53" s="24">
        <v>135791623.51898444</v>
      </c>
      <c r="AB53" s="24">
        <v>144124459.86978796</v>
      </c>
    </row>
    <row r="54" spans="9:28" x14ac:dyDescent="0.25">
      <c r="I54">
        <v>32</v>
      </c>
      <c r="J54" s="24">
        <v>7658000</v>
      </c>
      <c r="K54" s="24">
        <v>9572566</v>
      </c>
      <c r="L54" s="24">
        <v>7945309.7415346354</v>
      </c>
      <c r="M54" s="24">
        <v>5989966.1902941316</v>
      </c>
      <c r="N54" s="24">
        <v>6468066.8844481241</v>
      </c>
      <c r="O54" s="24">
        <v>5811681.7930265199</v>
      </c>
      <c r="P54" s="24">
        <v>5879813.1358720083</v>
      </c>
      <c r="Q54" s="24">
        <v>15485802.930469424</v>
      </c>
      <c r="R54" s="24">
        <v>22206405.591246307</v>
      </c>
      <c r="S54" s="24">
        <v>25999804.903300114</v>
      </c>
      <c r="T54" s="24">
        <v>34200741.427225426</v>
      </c>
      <c r="U54" s="24">
        <v>50754022.031909697</v>
      </c>
      <c r="V54" s="24">
        <v>72652813.619117782</v>
      </c>
      <c r="W54" s="24">
        <v>92591471.673068076</v>
      </c>
      <c r="X54" s="24">
        <v>115216308.95869425</v>
      </c>
      <c r="Y54" s="24">
        <v>119074310.86533783</v>
      </c>
      <c r="Z54" s="24">
        <v>125210992.73054616</v>
      </c>
      <c r="AA54" s="24">
        <v>132222943.88165832</v>
      </c>
      <c r="AB54" s="24">
        <v>140052833.97866017</v>
      </c>
    </row>
    <row r="55" spans="9:28" x14ac:dyDescent="0.25">
      <c r="I55">
        <v>33</v>
      </c>
      <c r="J55" s="24">
        <v>7658000</v>
      </c>
      <c r="K55" s="24">
        <v>9572566</v>
      </c>
      <c r="L55" s="24">
        <v>6276886.3175869407</v>
      </c>
      <c r="M55" s="24">
        <v>3045522.4974916289</v>
      </c>
      <c r="N55" s="24">
        <v>5106518.9640806327</v>
      </c>
      <c r="O55" s="24">
        <v>6001184.113170852</v>
      </c>
      <c r="P55" s="24">
        <v>3718704.2997192526</v>
      </c>
      <c r="Q55" s="24">
        <v>11391529.969254564</v>
      </c>
      <c r="R55" s="24">
        <v>16363123.905439105</v>
      </c>
      <c r="S55" s="24">
        <v>22064783.56027915</v>
      </c>
      <c r="T55" s="24">
        <v>28164772.26401639</v>
      </c>
      <c r="U55" s="24">
        <v>45304608.267124601</v>
      </c>
      <c r="V55" s="24">
        <v>65661221.690887779</v>
      </c>
      <c r="W55" s="24">
        <v>88008098.514567778</v>
      </c>
      <c r="X55" s="24">
        <v>110827328.37298316</v>
      </c>
      <c r="Y55" s="24">
        <v>114262118.56001197</v>
      </c>
      <c r="Z55" s="24">
        <v>118582804.78801414</v>
      </c>
      <c r="AA55" s="24">
        <v>126571330.82802324</v>
      </c>
      <c r="AB55" s="24">
        <v>132399333.36203152</v>
      </c>
    </row>
    <row r="56" spans="9:28" x14ac:dyDescent="0.25">
      <c r="I56">
        <v>34</v>
      </c>
      <c r="J56" s="24">
        <v>7658000</v>
      </c>
      <c r="K56" s="24">
        <v>9572566</v>
      </c>
      <c r="L56" s="24">
        <v>7199976.3871121546</v>
      </c>
      <c r="M56" s="24">
        <v>7313029.3189083589</v>
      </c>
      <c r="N56" s="24">
        <v>8351940.9670801507</v>
      </c>
      <c r="O56" s="24">
        <v>8704016.3991802298</v>
      </c>
      <c r="P56" s="24">
        <v>7282247.6117547322</v>
      </c>
      <c r="Q56" s="24">
        <v>15436571.914715692</v>
      </c>
      <c r="R56" s="24">
        <v>22157657.881759632</v>
      </c>
      <c r="S56" s="24">
        <v>29004623.532235421</v>
      </c>
      <c r="T56" s="24">
        <v>33272559.019060135</v>
      </c>
      <c r="U56" s="24">
        <v>50815526.560417086</v>
      </c>
      <c r="V56" s="24">
        <v>70916456.665617153</v>
      </c>
      <c r="W56" s="24">
        <v>90524286.703197494</v>
      </c>
      <c r="X56" s="24">
        <v>109788168.00371227</v>
      </c>
      <c r="Y56" s="24">
        <v>112154238.41493635</v>
      </c>
      <c r="Z56" s="24">
        <v>116810808.89787152</v>
      </c>
      <c r="AA56" s="24">
        <v>124391455.49326655</v>
      </c>
      <c r="AB56" s="24">
        <v>131280201.71741512</v>
      </c>
    </row>
    <row r="57" spans="9:28" x14ac:dyDescent="0.25">
      <c r="I57">
        <v>35</v>
      </c>
      <c r="J57" s="24">
        <v>7658000</v>
      </c>
      <c r="K57" s="24">
        <v>9572566</v>
      </c>
      <c r="L57" s="24">
        <v>6056346.1684658071</v>
      </c>
      <c r="M57" s="24">
        <v>4949681.0173534863</v>
      </c>
      <c r="N57" s="24">
        <v>2717349.7197170462</v>
      </c>
      <c r="O57" s="24">
        <v>4231704.7797545083</v>
      </c>
      <c r="P57" s="24">
        <v>1938208.8407764081</v>
      </c>
      <c r="Q57" s="24">
        <v>12457830.659341348</v>
      </c>
      <c r="R57" s="24">
        <v>20802874.955658693</v>
      </c>
      <c r="S57" s="24">
        <v>26684742.399983648</v>
      </c>
      <c r="T57" s="24">
        <v>32732961.476302031</v>
      </c>
      <c r="U57" s="24">
        <v>51191891.954466671</v>
      </c>
      <c r="V57" s="24">
        <v>71447291.028683171</v>
      </c>
      <c r="W57" s="24">
        <v>95767439.980497226</v>
      </c>
      <c r="X57" s="24">
        <v>115640973.04340786</v>
      </c>
      <c r="Y57" s="24">
        <v>118016015.20195013</v>
      </c>
      <c r="Z57" s="24">
        <v>120840224.96253803</v>
      </c>
      <c r="AA57" s="24">
        <v>127321001.5836626</v>
      </c>
      <c r="AB57" s="24">
        <v>133810336.14338578</v>
      </c>
    </row>
    <row r="58" spans="9:28" x14ac:dyDescent="0.25">
      <c r="I58">
        <v>36</v>
      </c>
      <c r="J58" s="24">
        <v>7658000</v>
      </c>
      <c r="K58" s="24">
        <v>9572566</v>
      </c>
      <c r="L58" s="24">
        <v>6113357.2054507369</v>
      </c>
      <c r="M58" s="24">
        <v>2759983.9067940284</v>
      </c>
      <c r="N58" s="24">
        <v>2626564.1820318699</v>
      </c>
      <c r="O58" s="24">
        <v>1603713.3218108974</v>
      </c>
      <c r="P58" s="24">
        <v>247813.62353043631</v>
      </c>
      <c r="Q58" s="24">
        <v>6799319.8994829319</v>
      </c>
      <c r="R58" s="24">
        <v>13974208.829530353</v>
      </c>
      <c r="S58" s="24">
        <v>19791014.696773864</v>
      </c>
      <c r="T58" s="24">
        <v>28517948.604243245</v>
      </c>
      <c r="U58" s="24">
        <v>47326163.436212808</v>
      </c>
      <c r="V58" s="24">
        <v>69310935.860482037</v>
      </c>
      <c r="W58" s="24">
        <v>91718399.139318019</v>
      </c>
      <c r="X58" s="24">
        <v>111266657.27579886</v>
      </c>
      <c r="Y58" s="24">
        <v>117012456.07597719</v>
      </c>
      <c r="Z58" s="24">
        <v>120776168.67339543</v>
      </c>
      <c r="AA58" s="24">
        <v>129101531.14356102</v>
      </c>
      <c r="AB58" s="24">
        <v>137951428.39573652</v>
      </c>
    </row>
    <row r="59" spans="9:28" x14ac:dyDescent="0.25">
      <c r="I59">
        <v>37</v>
      </c>
      <c r="J59" s="24">
        <v>7658000</v>
      </c>
      <c r="K59" s="24">
        <v>9572566</v>
      </c>
      <c r="L59" s="24">
        <v>9200903.0801215768</v>
      </c>
      <c r="M59" s="24">
        <v>8830474.4024610315</v>
      </c>
      <c r="N59" s="24">
        <v>8490665.533452766</v>
      </c>
      <c r="O59" s="24">
        <v>8293005.2666898295</v>
      </c>
      <c r="P59" s="24">
        <v>9212334.2846996542</v>
      </c>
      <c r="Q59" s="24">
        <v>17018530.989264909</v>
      </c>
      <c r="R59" s="24">
        <v>22699109.394859236</v>
      </c>
      <c r="S59" s="24">
        <v>30191528.157536857</v>
      </c>
      <c r="T59" s="24">
        <v>36402403.322086036</v>
      </c>
      <c r="U59" s="24">
        <v>53492998.960487485</v>
      </c>
      <c r="V59" s="24">
        <v>74305826.257616833</v>
      </c>
      <c r="W59" s="24">
        <v>93440616.556533411</v>
      </c>
      <c r="X59" s="24">
        <v>112244183.71156037</v>
      </c>
      <c r="Y59" s="24">
        <v>116554479.96583395</v>
      </c>
      <c r="Z59" s="24">
        <v>121266598.51886116</v>
      </c>
      <c r="AA59" s="24">
        <v>128762656.39553505</v>
      </c>
      <c r="AB59" s="24">
        <v>134018090.55662307</v>
      </c>
    </row>
    <row r="60" spans="9:28" x14ac:dyDescent="0.25">
      <c r="I60">
        <v>38</v>
      </c>
      <c r="J60" s="24">
        <v>7658000</v>
      </c>
      <c r="K60" s="24">
        <v>9572566</v>
      </c>
      <c r="L60" s="24">
        <v>9783134.9250046387</v>
      </c>
      <c r="M60" s="24">
        <v>7543676.5063443277</v>
      </c>
      <c r="N60" s="24">
        <v>8831570.485124873</v>
      </c>
      <c r="O60" s="24">
        <v>6691000.1483126935</v>
      </c>
      <c r="P60" s="24">
        <v>4067120.6798493844</v>
      </c>
      <c r="Q60" s="24">
        <v>10602513.181429572</v>
      </c>
      <c r="R60" s="24">
        <v>16975849.020820342</v>
      </c>
      <c r="S60" s="24">
        <v>23589867.00389814</v>
      </c>
      <c r="T60" s="24">
        <v>30575772.314742204</v>
      </c>
      <c r="U60" s="24">
        <v>47239480.006640285</v>
      </c>
      <c r="V60" s="24">
        <v>65136498.179030299</v>
      </c>
      <c r="W60" s="24">
        <v>86603862.414275825</v>
      </c>
      <c r="X60" s="24">
        <v>108676213.66842246</v>
      </c>
      <c r="Y60" s="24">
        <v>111646310.38014784</v>
      </c>
      <c r="Z60" s="24">
        <v>115705788.82797951</v>
      </c>
      <c r="AA60" s="24">
        <v>124538872.19775359</v>
      </c>
      <c r="AB60" s="24">
        <v>131094161.85460493</v>
      </c>
    </row>
    <row r="61" spans="9:28" x14ac:dyDescent="0.25">
      <c r="I61">
        <v>39</v>
      </c>
      <c r="J61" s="24">
        <v>7658000</v>
      </c>
      <c r="K61" s="24">
        <v>9572566</v>
      </c>
      <c r="L61" s="24">
        <v>7335036.6910609268</v>
      </c>
      <c r="M61" s="24">
        <v>5100101.6789227296</v>
      </c>
      <c r="N61" s="24">
        <v>7260030.8986124769</v>
      </c>
      <c r="O61" s="24">
        <v>8539566.1856883485</v>
      </c>
      <c r="P61" s="24">
        <v>7318861.9415721502</v>
      </c>
      <c r="Q61" s="24">
        <v>12376166.014479082</v>
      </c>
      <c r="R61" s="24">
        <v>16967245.003330618</v>
      </c>
      <c r="S61" s="24">
        <v>22476952.3300661</v>
      </c>
      <c r="T61" s="24">
        <v>28777807.917922098</v>
      </c>
      <c r="U61" s="24">
        <v>46298152.771644622</v>
      </c>
      <c r="V61" s="24">
        <v>66912117.308809318</v>
      </c>
      <c r="W61" s="24">
        <v>87266982.88834469</v>
      </c>
      <c r="X61" s="24">
        <v>110338081.16942173</v>
      </c>
      <c r="Y61" s="24">
        <v>114218062.05963922</v>
      </c>
      <c r="Z61" s="24">
        <v>120152090.49730755</v>
      </c>
      <c r="AA61" s="24">
        <v>125544381.82050015</v>
      </c>
      <c r="AB61" s="24">
        <v>133070913.48875099</v>
      </c>
    </row>
    <row r="62" spans="9:28" x14ac:dyDescent="0.25">
      <c r="I62">
        <v>40</v>
      </c>
      <c r="J62" s="24">
        <v>7658000</v>
      </c>
      <c r="K62" s="24">
        <v>9572566</v>
      </c>
      <c r="L62" s="24">
        <v>9631955.965855984</v>
      </c>
      <c r="M62" s="24">
        <v>7372434.3550398014</v>
      </c>
      <c r="N62" s="24">
        <v>6874363.086015949</v>
      </c>
      <c r="O62" s="24">
        <v>6290516.2168247681</v>
      </c>
      <c r="P62" s="24">
        <v>3106150.5087535046</v>
      </c>
      <c r="Q62" s="24">
        <v>11582211.480994234</v>
      </c>
      <c r="R62" s="24">
        <v>17261341.630603906</v>
      </c>
      <c r="S62" s="24">
        <v>24519622.742410049</v>
      </c>
      <c r="T62" s="24">
        <v>30778506.048460744</v>
      </c>
      <c r="U62" s="24">
        <v>48905785.945431903</v>
      </c>
      <c r="V62" s="24">
        <v>68624246.873395279</v>
      </c>
      <c r="W62" s="24">
        <v>88617893.958276406</v>
      </c>
      <c r="X62" s="24">
        <v>109613361.0246318</v>
      </c>
      <c r="Y62" s="24">
        <v>114270616.73851289</v>
      </c>
      <c r="Z62" s="24">
        <v>116520424.03816766</v>
      </c>
      <c r="AA62" s="24">
        <v>121660658.97356792</v>
      </c>
      <c r="AB62" s="24">
        <v>126932204.93247917</v>
      </c>
    </row>
    <row r="63" spans="9:28" x14ac:dyDescent="0.25">
      <c r="I63">
        <v>41</v>
      </c>
      <c r="J63" s="24">
        <v>7658000</v>
      </c>
      <c r="K63" s="24">
        <v>9572566</v>
      </c>
      <c r="L63" s="24">
        <v>8335210.1744782701</v>
      </c>
      <c r="M63" s="24">
        <v>4943456.9687044509</v>
      </c>
      <c r="N63" s="24">
        <v>3755246.2981387563</v>
      </c>
      <c r="O63" s="24">
        <v>2975876.042917395</v>
      </c>
      <c r="P63" s="24">
        <v>1268436.1820122469</v>
      </c>
      <c r="Q63" s="24">
        <v>8654192.0732141286</v>
      </c>
      <c r="R63" s="24">
        <v>15542265.123965474</v>
      </c>
      <c r="S63" s="24">
        <v>22134780.242235221</v>
      </c>
      <c r="T63" s="24">
        <v>26086277.588470485</v>
      </c>
      <c r="U63" s="24">
        <v>42983229.147291914</v>
      </c>
      <c r="V63" s="24">
        <v>64506698.786956318</v>
      </c>
      <c r="W63" s="24">
        <v>86360558.01345402</v>
      </c>
      <c r="X63" s="24">
        <v>109060913.95596501</v>
      </c>
      <c r="Y63" s="24">
        <v>113178242.83257058</v>
      </c>
      <c r="Z63" s="24">
        <v>117212185.75985557</v>
      </c>
      <c r="AA63" s="24">
        <v>124000050.15849356</v>
      </c>
      <c r="AB63" s="24">
        <v>131704174.20295687</v>
      </c>
    </row>
    <row r="64" spans="9:28" x14ac:dyDescent="0.25">
      <c r="I64">
        <v>42</v>
      </c>
      <c r="J64" s="24">
        <v>7658000</v>
      </c>
      <c r="K64" s="24">
        <v>9572566</v>
      </c>
      <c r="L64" s="24">
        <v>10994214.405958213</v>
      </c>
      <c r="M64" s="24">
        <v>9956745.2754828595</v>
      </c>
      <c r="N64" s="24">
        <v>9034694.6294109561</v>
      </c>
      <c r="O64" s="24">
        <v>10829820.946710546</v>
      </c>
      <c r="P64" s="24">
        <v>12004902.098806804</v>
      </c>
      <c r="Q64" s="24">
        <v>18605161.418074176</v>
      </c>
      <c r="R64" s="24">
        <v>23803622.929519601</v>
      </c>
      <c r="S64" s="24">
        <v>32934057.048731908</v>
      </c>
      <c r="T64" s="24">
        <v>39503215.829919696</v>
      </c>
      <c r="U64" s="24">
        <v>58211939.701048337</v>
      </c>
      <c r="V64" s="24">
        <v>80063242.105676636</v>
      </c>
      <c r="W64" s="24">
        <v>100623548.0624336</v>
      </c>
      <c r="X64" s="24">
        <v>119447038.11375991</v>
      </c>
      <c r="Y64" s="24">
        <v>124004542.57148035</v>
      </c>
      <c r="Z64" s="24">
        <v>129649172.89906119</v>
      </c>
      <c r="AA64" s="24">
        <v>137552990.26091465</v>
      </c>
      <c r="AB64" s="24">
        <v>143025353.58347616</v>
      </c>
    </row>
    <row r="65" spans="9:28" x14ac:dyDescent="0.25">
      <c r="I65">
        <v>43</v>
      </c>
      <c r="J65" s="24">
        <v>7658000</v>
      </c>
      <c r="K65" s="24">
        <v>9572566</v>
      </c>
      <c r="L65" s="24">
        <v>5886810.6444431478</v>
      </c>
      <c r="M65" s="24">
        <v>2982170.2915439392</v>
      </c>
      <c r="N65" s="24">
        <v>2369510.9039047798</v>
      </c>
      <c r="O65" s="24">
        <v>5008810.4888962982</v>
      </c>
      <c r="P65" s="24">
        <v>1689591.1520091789</v>
      </c>
      <c r="Q65" s="24">
        <v>8034885.2765917396</v>
      </c>
      <c r="R65" s="24">
        <v>14794954.525462035</v>
      </c>
      <c r="S65" s="24">
        <v>22190282.928153012</v>
      </c>
      <c r="T65" s="24">
        <v>29656811.409146786</v>
      </c>
      <c r="U65" s="24">
        <v>44944816.318318933</v>
      </c>
      <c r="V65" s="24">
        <v>65609204.720405236</v>
      </c>
      <c r="W65" s="24">
        <v>87318875.294829056</v>
      </c>
      <c r="X65" s="24">
        <v>106345254.20967799</v>
      </c>
      <c r="Y65" s="24">
        <v>111261284.40597641</v>
      </c>
      <c r="Z65" s="24">
        <v>117716426.82877842</v>
      </c>
      <c r="AA65" s="24">
        <v>123911859.07474211</v>
      </c>
      <c r="AB65" s="24">
        <v>131923451.93868047</v>
      </c>
    </row>
    <row r="66" spans="9:28" x14ac:dyDescent="0.25">
      <c r="I66">
        <v>44</v>
      </c>
      <c r="J66" s="24">
        <v>7658000</v>
      </c>
      <c r="K66" s="24">
        <v>9572566</v>
      </c>
      <c r="L66" s="24">
        <v>9521003.9481877498</v>
      </c>
      <c r="M66" s="24">
        <v>8886722.8146408573</v>
      </c>
      <c r="N66" s="24">
        <v>8755186.4295440707</v>
      </c>
      <c r="O66" s="24">
        <v>9389959.7459121216</v>
      </c>
      <c r="P66" s="24">
        <v>9593196.6341684535</v>
      </c>
      <c r="Q66" s="24">
        <v>18884011.507352237</v>
      </c>
      <c r="R66" s="24">
        <v>27472506.338399101</v>
      </c>
      <c r="S66" s="24">
        <v>35069370.177031741</v>
      </c>
      <c r="T66" s="24">
        <v>39752709.2885933</v>
      </c>
      <c r="U66" s="24">
        <v>58350010.220393367</v>
      </c>
      <c r="V66" s="24">
        <v>79021820.403493285</v>
      </c>
      <c r="W66" s="24">
        <v>102836799.24801515</v>
      </c>
      <c r="X66" s="24">
        <v>122434331.70858565</v>
      </c>
      <c r="Y66" s="24">
        <v>125332846.87113926</v>
      </c>
      <c r="Z66" s="24">
        <v>128477248.88317937</v>
      </c>
      <c r="AA66" s="24">
        <v>135833955.53741634</v>
      </c>
      <c r="AB66" s="24">
        <v>143168605.11774451</v>
      </c>
    </row>
    <row r="67" spans="9:28" x14ac:dyDescent="0.25">
      <c r="I67">
        <v>45</v>
      </c>
      <c r="J67" s="24">
        <v>7658000</v>
      </c>
      <c r="K67" s="24">
        <v>9572566</v>
      </c>
      <c r="L67" s="24">
        <v>9050014.1942454688</v>
      </c>
      <c r="M67" s="24">
        <v>6250215.9205532614</v>
      </c>
      <c r="N67" s="24">
        <v>6711775.4126621131</v>
      </c>
      <c r="O67" s="24">
        <v>5949368.0231475178</v>
      </c>
      <c r="P67" s="24">
        <v>4597426.7240299825</v>
      </c>
      <c r="Q67" s="24">
        <v>13483186.813669654</v>
      </c>
      <c r="R67" s="24">
        <v>20646785.877076983</v>
      </c>
      <c r="S67" s="24">
        <v>25802976.430041134</v>
      </c>
      <c r="T67" s="24">
        <v>33540217.323912028</v>
      </c>
      <c r="U67" s="24">
        <v>51763118.973604158</v>
      </c>
      <c r="V67" s="24">
        <v>73823433.657330766</v>
      </c>
      <c r="W67" s="24">
        <v>94569609.066816762</v>
      </c>
      <c r="X67" s="24">
        <v>114629555.50406036</v>
      </c>
      <c r="Y67" s="24">
        <v>118819847.09782836</v>
      </c>
      <c r="Z67" s="24">
        <v>121840652.88172735</v>
      </c>
      <c r="AA67" s="24">
        <v>129376353.16687149</v>
      </c>
      <c r="AB67" s="24">
        <v>134622978.14250141</v>
      </c>
    </row>
    <row r="68" spans="9:28" x14ac:dyDescent="0.25">
      <c r="I68">
        <v>46</v>
      </c>
      <c r="J68" s="24">
        <v>7658000</v>
      </c>
      <c r="K68" s="24">
        <v>9572566</v>
      </c>
      <c r="L68" s="24">
        <v>11306106.097881664</v>
      </c>
      <c r="M68" s="24">
        <v>9395370.6950960159</v>
      </c>
      <c r="N68" s="24">
        <v>11183918.902203506</v>
      </c>
      <c r="O68" s="24">
        <v>11419273.285447115</v>
      </c>
      <c r="P68" s="24">
        <v>9090163.4229751118</v>
      </c>
      <c r="Q68" s="24">
        <v>17523105.974387676</v>
      </c>
      <c r="R68" s="24">
        <v>21675022.520398021</v>
      </c>
      <c r="S68" s="24">
        <v>26317881.75338063</v>
      </c>
      <c r="T68" s="24">
        <v>33055593.070234261</v>
      </c>
      <c r="U68" s="24">
        <v>51661146.425659195</v>
      </c>
      <c r="V68" s="24">
        <v>71429836.929307938</v>
      </c>
      <c r="W68" s="24">
        <v>92019413.470902726</v>
      </c>
      <c r="X68" s="24">
        <v>112759394.57581455</v>
      </c>
      <c r="Y68" s="24">
        <v>116777455.65382358</v>
      </c>
      <c r="Z68" s="24">
        <v>119300674.94111627</v>
      </c>
      <c r="AA68" s="24">
        <v>125499741.89458406</v>
      </c>
      <c r="AB68" s="24">
        <v>132451301.86429153</v>
      </c>
    </row>
    <row r="69" spans="9:28" x14ac:dyDescent="0.25">
      <c r="I69">
        <v>47</v>
      </c>
      <c r="J69" s="24">
        <v>7658000</v>
      </c>
      <c r="K69" s="24">
        <v>9572566</v>
      </c>
      <c r="L69" s="24">
        <v>8918814.0259779133</v>
      </c>
      <c r="M69" s="24">
        <v>6494268.2588025071</v>
      </c>
      <c r="N69" s="24">
        <v>8408268.2805015799</v>
      </c>
      <c r="O69" s="24">
        <v>10086754.810821775</v>
      </c>
      <c r="P69" s="24">
        <v>7541991.579007823</v>
      </c>
      <c r="Q69" s="24">
        <v>15234859.420885455</v>
      </c>
      <c r="R69" s="24">
        <v>20008393.736113451</v>
      </c>
      <c r="S69" s="24">
        <v>27041782.746924326</v>
      </c>
      <c r="T69" s="24">
        <v>32243454.967042126</v>
      </c>
      <c r="U69" s="24">
        <v>50470536.637054294</v>
      </c>
      <c r="V69" s="24">
        <v>72597163.172480375</v>
      </c>
      <c r="W69" s="24">
        <v>93976959.876184344</v>
      </c>
      <c r="X69" s="24">
        <v>115578327.93143874</v>
      </c>
      <c r="Y69" s="24">
        <v>120268919.81912957</v>
      </c>
      <c r="Z69" s="24">
        <v>124463540.65688434</v>
      </c>
      <c r="AA69" s="24">
        <v>132787261.03130428</v>
      </c>
      <c r="AB69" s="24">
        <v>139023214.81232408</v>
      </c>
    </row>
    <row r="70" spans="9:28" x14ac:dyDescent="0.25">
      <c r="I70">
        <v>48</v>
      </c>
      <c r="J70" s="24">
        <v>7658000</v>
      </c>
      <c r="K70" s="24">
        <v>9572566</v>
      </c>
      <c r="L70" s="24">
        <v>7280314.1592307575</v>
      </c>
      <c r="M70" s="24">
        <v>5563173.2488147421</v>
      </c>
      <c r="N70" s="24">
        <v>5852889.4791866792</v>
      </c>
      <c r="O70" s="24">
        <v>8211238.6892163707</v>
      </c>
      <c r="P70" s="24">
        <v>7169974.5881815581</v>
      </c>
      <c r="Q70" s="24">
        <v>14317590.941545855</v>
      </c>
      <c r="R70" s="24">
        <v>20133620.960577585</v>
      </c>
      <c r="S70" s="24">
        <v>27271888.102113411</v>
      </c>
      <c r="T70" s="24">
        <v>32945755.855633456</v>
      </c>
      <c r="U70" s="24">
        <v>52042056.007119209</v>
      </c>
      <c r="V70" s="24">
        <v>71953933.425793588</v>
      </c>
      <c r="W70" s="24">
        <v>94502522.891339242</v>
      </c>
      <c r="X70" s="24">
        <v>116462390.60829227</v>
      </c>
      <c r="Y70" s="24">
        <v>121658745.89202952</v>
      </c>
      <c r="Z70" s="24">
        <v>125686970.65098852</v>
      </c>
      <c r="AA70" s="24">
        <v>134362840.9466154</v>
      </c>
      <c r="AB70" s="24">
        <v>141815177.88708466</v>
      </c>
    </row>
    <row r="71" spans="9:28" x14ac:dyDescent="0.25">
      <c r="I71">
        <v>49</v>
      </c>
      <c r="J71" s="24">
        <v>7658000</v>
      </c>
      <c r="K71" s="24">
        <v>9572566</v>
      </c>
      <c r="L71" s="24">
        <v>5823118.8041024469</v>
      </c>
      <c r="M71" s="24">
        <v>2669907.0305784792</v>
      </c>
      <c r="N71" s="24">
        <v>2497745.0443431642</v>
      </c>
      <c r="O71" s="24">
        <v>4702180.0011046752</v>
      </c>
      <c r="P71" s="24">
        <v>2403256.8733449411</v>
      </c>
      <c r="Q71" s="24">
        <v>9295448.4374583177</v>
      </c>
      <c r="R71" s="24">
        <v>16335441.904630251</v>
      </c>
      <c r="S71" s="24">
        <v>21051932.755526844</v>
      </c>
      <c r="T71" s="24">
        <v>27937753.319436602</v>
      </c>
      <c r="U71" s="24">
        <v>46609691.584452249</v>
      </c>
      <c r="V71" s="24">
        <v>67586090.604576528</v>
      </c>
      <c r="W71" s="24">
        <v>89110958.50646393</v>
      </c>
      <c r="X71" s="24">
        <v>110646503.39771728</v>
      </c>
      <c r="Y71" s="24">
        <v>111697916.558762</v>
      </c>
      <c r="Z71" s="24">
        <v>114619177.0566671</v>
      </c>
      <c r="AA71" s="24">
        <v>123280877.23275019</v>
      </c>
      <c r="AB71" s="24">
        <v>130775296.25846532</v>
      </c>
    </row>
    <row r="72" spans="9:28" x14ac:dyDescent="0.25">
      <c r="I72">
        <v>50</v>
      </c>
      <c r="J72" s="24">
        <v>7658000</v>
      </c>
      <c r="K72" s="24">
        <v>9572566</v>
      </c>
      <c r="L72" s="24">
        <v>8628072.167545706</v>
      </c>
      <c r="M72" s="24">
        <v>8059309.0588365663</v>
      </c>
      <c r="N72" s="24">
        <v>5442287.6547873132</v>
      </c>
      <c r="O72" s="24">
        <v>5115808.2768525854</v>
      </c>
      <c r="P72" s="24">
        <v>6209407.367707653</v>
      </c>
      <c r="Q72" s="24">
        <v>14177833.329444816</v>
      </c>
      <c r="R72" s="24">
        <v>22347003.564096302</v>
      </c>
      <c r="S72" s="24">
        <v>26835603.06474549</v>
      </c>
      <c r="T72" s="24">
        <v>34295159.10481973</v>
      </c>
      <c r="U72" s="24">
        <v>53623730.91854421</v>
      </c>
      <c r="V72" s="24">
        <v>74732694.723999351</v>
      </c>
      <c r="W72" s="24">
        <v>95776113.326024756</v>
      </c>
      <c r="X72" s="24">
        <v>118238155.4554707</v>
      </c>
      <c r="Y72" s="24">
        <v>121846890.10686891</v>
      </c>
      <c r="Z72" s="24">
        <v>126221748.76431724</v>
      </c>
      <c r="AA72" s="24">
        <v>134537071.52612814</v>
      </c>
      <c r="AB72" s="24">
        <v>142511250.01772302</v>
      </c>
    </row>
    <row r="73" spans="9:28" x14ac:dyDescent="0.25">
      <c r="I73">
        <v>51</v>
      </c>
      <c r="J73" s="24">
        <v>7658000</v>
      </c>
      <c r="K73" s="24">
        <v>9572566</v>
      </c>
      <c r="L73" s="24">
        <v>8376126.2494521011</v>
      </c>
      <c r="M73" s="24">
        <v>7587280.6321902238</v>
      </c>
      <c r="N73" s="24">
        <v>7380455.1338411719</v>
      </c>
      <c r="O73" s="24">
        <v>9238305.7456052788</v>
      </c>
      <c r="P73" s="24">
        <v>8109087.2200296111</v>
      </c>
      <c r="Q73" s="24">
        <v>15488998.028467538</v>
      </c>
      <c r="R73" s="24">
        <v>19411768.211067356</v>
      </c>
      <c r="S73" s="24">
        <v>24545153.847592376</v>
      </c>
      <c r="T73" s="24">
        <v>32949747.094538715</v>
      </c>
      <c r="U73" s="24">
        <v>50961416.547181681</v>
      </c>
      <c r="V73" s="24">
        <v>70745970.599452883</v>
      </c>
      <c r="W73" s="24">
        <v>93154065.659098685</v>
      </c>
      <c r="X73" s="24">
        <v>114067397.36227898</v>
      </c>
      <c r="Y73" s="24">
        <v>116480176.89803818</v>
      </c>
      <c r="Z73" s="24">
        <v>121336444.19760132</v>
      </c>
      <c r="AA73" s="24">
        <v>128741531.95441805</v>
      </c>
      <c r="AB73" s="24">
        <v>134330195.29127103</v>
      </c>
    </row>
    <row r="74" spans="9:28" x14ac:dyDescent="0.25">
      <c r="I74">
        <v>52</v>
      </c>
      <c r="J74" s="24">
        <v>7658000</v>
      </c>
      <c r="K74" s="24">
        <v>9572566</v>
      </c>
      <c r="L74" s="24">
        <v>8009371.6723366771</v>
      </c>
      <c r="M74" s="24">
        <v>6300578.1888460219</v>
      </c>
      <c r="N74" s="24">
        <v>4893580.0355279259</v>
      </c>
      <c r="O74" s="24">
        <v>4490289.4964868631</v>
      </c>
      <c r="P74" s="24">
        <v>2848378.204668954</v>
      </c>
      <c r="Q74" s="24">
        <v>11617117.918033302</v>
      </c>
      <c r="R74" s="24">
        <v>19134342.599710032</v>
      </c>
      <c r="S74" s="24">
        <v>24328128.683056023</v>
      </c>
      <c r="T74" s="24">
        <v>28892963.667789664</v>
      </c>
      <c r="U74" s="24">
        <v>45366566.22867924</v>
      </c>
      <c r="V74" s="24">
        <v>65387200.477264337</v>
      </c>
      <c r="W74" s="24">
        <v>87298872.26500164</v>
      </c>
      <c r="X74" s="24">
        <v>107682997.03357123</v>
      </c>
      <c r="Y74" s="24">
        <v>110026811.67410102</v>
      </c>
      <c r="Z74" s="24">
        <v>112877487.94508186</v>
      </c>
      <c r="AA74" s="24">
        <v>117833329.26905692</v>
      </c>
      <c r="AB74" s="24">
        <v>124180414.14637725</v>
      </c>
    </row>
    <row r="75" spans="9:28" x14ac:dyDescent="0.25">
      <c r="I75">
        <v>53</v>
      </c>
      <c r="J75" s="24">
        <v>7658000</v>
      </c>
      <c r="K75" s="24">
        <v>9572566</v>
      </c>
      <c r="L75" s="24">
        <v>6606839.375609234</v>
      </c>
      <c r="M75" s="24">
        <v>2642833.8639373714</v>
      </c>
      <c r="N75" s="24">
        <v>516785.15000603255</v>
      </c>
      <c r="O75" s="24">
        <v>-148752.79937444348</v>
      </c>
      <c r="P75" s="24">
        <v>-1561062.9849886252</v>
      </c>
      <c r="Q75" s="24">
        <v>6608797.5289277444</v>
      </c>
      <c r="R75" s="24">
        <v>13276754.542955406</v>
      </c>
      <c r="S75" s="24">
        <v>18106749.962803733</v>
      </c>
      <c r="T75" s="24">
        <v>23387882.543556068</v>
      </c>
      <c r="U75" s="24">
        <v>41675287.240474969</v>
      </c>
      <c r="V75" s="24">
        <v>63157448.178774983</v>
      </c>
      <c r="W75" s="24">
        <v>83589461.774931625</v>
      </c>
      <c r="X75" s="24">
        <v>105729384.26553833</v>
      </c>
      <c r="Y75" s="24">
        <v>107899805.01809849</v>
      </c>
      <c r="Z75" s="24">
        <v>111287232.83615087</v>
      </c>
      <c r="AA75" s="24">
        <v>115964917.1405209</v>
      </c>
      <c r="AB75" s="24">
        <v>120681428.3227922</v>
      </c>
    </row>
    <row r="76" spans="9:28" x14ac:dyDescent="0.25">
      <c r="I76">
        <v>54</v>
      </c>
      <c r="J76" s="24">
        <v>7658000</v>
      </c>
      <c r="K76" s="24">
        <v>9572566</v>
      </c>
      <c r="L76" s="24">
        <v>8079537.9471326219</v>
      </c>
      <c r="M76" s="24">
        <v>7518828.2543533193</v>
      </c>
      <c r="N76" s="24">
        <v>8124249.2847904479</v>
      </c>
      <c r="O76" s="24">
        <v>8358237.8889351031</v>
      </c>
      <c r="P76" s="24">
        <v>9280752.2155652158</v>
      </c>
      <c r="Q76" s="24">
        <v>17085170.542554714</v>
      </c>
      <c r="R76" s="24">
        <v>21730930.223493144</v>
      </c>
      <c r="S76" s="24">
        <v>28915009.946973894</v>
      </c>
      <c r="T76" s="24">
        <v>32962203.260086015</v>
      </c>
      <c r="U76" s="24">
        <v>50753694.387965091</v>
      </c>
      <c r="V76" s="24">
        <v>72916754.790435135</v>
      </c>
      <c r="W76" s="24">
        <v>94815810.891847014</v>
      </c>
      <c r="X76" s="24">
        <v>116746510.88372254</v>
      </c>
      <c r="Y76" s="24">
        <v>121927630.42198139</v>
      </c>
      <c r="Z76" s="24">
        <v>126604427.00407659</v>
      </c>
      <c r="AA76" s="24">
        <v>132308673.3067421</v>
      </c>
      <c r="AB76" s="24">
        <v>138191155.80964381</v>
      </c>
    </row>
    <row r="77" spans="9:28" x14ac:dyDescent="0.25">
      <c r="I77">
        <v>55</v>
      </c>
      <c r="J77" s="24">
        <v>7658000</v>
      </c>
      <c r="K77" s="24">
        <v>9572566</v>
      </c>
      <c r="L77" s="24">
        <v>7640721.9457536871</v>
      </c>
      <c r="M77" s="24">
        <v>7452538.6057571499</v>
      </c>
      <c r="N77" s="24">
        <v>6451387.2904395284</v>
      </c>
      <c r="O77" s="24">
        <v>4535384.1592496643</v>
      </c>
      <c r="P77" s="24">
        <v>3692241.967571904</v>
      </c>
      <c r="Q77" s="24">
        <v>11361516.927282695</v>
      </c>
      <c r="R77" s="24">
        <v>15572486.339555912</v>
      </c>
      <c r="S77" s="24">
        <v>23944362.053971369</v>
      </c>
      <c r="T77" s="24">
        <v>30402945.960519403</v>
      </c>
      <c r="U77" s="24">
        <v>49085185.540464565</v>
      </c>
      <c r="V77" s="24">
        <v>71786775.914966792</v>
      </c>
      <c r="W77" s="24">
        <v>92377799.532783553</v>
      </c>
      <c r="X77" s="24">
        <v>113115113.79917589</v>
      </c>
      <c r="Y77" s="24">
        <v>118934603.88705075</v>
      </c>
      <c r="Z77" s="24">
        <v>124715417.918983</v>
      </c>
      <c r="AA77" s="24">
        <v>131833249.5413947</v>
      </c>
      <c r="AB77" s="24">
        <v>139155612.94823393</v>
      </c>
    </row>
    <row r="78" spans="9:28" x14ac:dyDescent="0.25">
      <c r="I78">
        <v>56</v>
      </c>
      <c r="J78" s="24">
        <v>7658000</v>
      </c>
      <c r="K78" s="24">
        <v>9572566</v>
      </c>
      <c r="L78" s="24">
        <v>7737544.0345127387</v>
      </c>
      <c r="M78" s="24">
        <v>6279562.8767884923</v>
      </c>
      <c r="N78" s="24">
        <v>4194760.8972076839</v>
      </c>
      <c r="O78" s="24">
        <v>2490116.6963230306</v>
      </c>
      <c r="P78" s="24">
        <v>1626925.2420813134</v>
      </c>
      <c r="Q78" s="24">
        <v>9416916.8309835158</v>
      </c>
      <c r="R78" s="24">
        <v>12913218.935625181</v>
      </c>
      <c r="S78" s="24">
        <v>20587516.591418952</v>
      </c>
      <c r="T78" s="24">
        <v>26145916.453524772</v>
      </c>
      <c r="U78" s="24">
        <v>43375342.296218723</v>
      </c>
      <c r="V78" s="24">
        <v>61786459.595720679</v>
      </c>
      <c r="W78" s="24">
        <v>83674038.836011782</v>
      </c>
      <c r="X78" s="24">
        <v>101890689.01401992</v>
      </c>
      <c r="Y78" s="24">
        <v>105695625.64739493</v>
      </c>
      <c r="Z78" s="24">
        <v>110039277.32000858</v>
      </c>
      <c r="AA78" s="24">
        <v>117415137.23314716</v>
      </c>
      <c r="AB78" s="24">
        <v>123044938.93491149</v>
      </c>
    </row>
    <row r="79" spans="9:28" x14ac:dyDescent="0.25">
      <c r="I79">
        <v>57</v>
      </c>
      <c r="J79" s="24">
        <v>7658000</v>
      </c>
      <c r="K79" s="24">
        <v>9572566</v>
      </c>
      <c r="L79" s="24">
        <v>7386145.3601098312</v>
      </c>
      <c r="M79" s="24">
        <v>2023760.5119680325</v>
      </c>
      <c r="N79" s="24">
        <v>3044823.3106370689</v>
      </c>
      <c r="O79" s="24">
        <v>839712.78638093267</v>
      </c>
      <c r="P79" s="24">
        <v>-555422.81052892003</v>
      </c>
      <c r="Q79" s="24">
        <v>9587666.8742176965</v>
      </c>
      <c r="R79" s="24">
        <v>18135962.659583621</v>
      </c>
      <c r="S79" s="24">
        <v>25606014.484443437</v>
      </c>
      <c r="T79" s="24">
        <v>30602382.069043744</v>
      </c>
      <c r="U79" s="24">
        <v>47771036.732848532</v>
      </c>
      <c r="V79" s="24">
        <v>67653407.908296794</v>
      </c>
      <c r="W79" s="24">
        <v>89182542.952239871</v>
      </c>
      <c r="X79" s="24">
        <v>110061744.92388114</v>
      </c>
      <c r="Y79" s="24">
        <v>115802861.81031606</v>
      </c>
      <c r="Z79" s="24">
        <v>119370758.11519314</v>
      </c>
      <c r="AA79" s="24">
        <v>123669561.04075038</v>
      </c>
      <c r="AB79" s="24">
        <v>131519444.15856335</v>
      </c>
    </row>
    <row r="80" spans="9:28" x14ac:dyDescent="0.25">
      <c r="I80">
        <v>58</v>
      </c>
      <c r="J80" s="24">
        <v>7658000</v>
      </c>
      <c r="K80" s="24">
        <v>9572566</v>
      </c>
      <c r="L80" s="24">
        <v>8181966.3703858517</v>
      </c>
      <c r="M80" s="24">
        <v>6989677.2953563277</v>
      </c>
      <c r="N80" s="24">
        <v>8728953.7128546052</v>
      </c>
      <c r="O80" s="24">
        <v>9444388.9358780775</v>
      </c>
      <c r="P80" s="24">
        <v>6739600.9492223486</v>
      </c>
      <c r="Q80" s="24">
        <v>13040510.41501281</v>
      </c>
      <c r="R80" s="24">
        <v>20925532.860501759</v>
      </c>
      <c r="S80" s="24">
        <v>28079826.410052042</v>
      </c>
      <c r="T80" s="24">
        <v>35315042.126500338</v>
      </c>
      <c r="U80" s="24">
        <v>54383362.46788457</v>
      </c>
      <c r="V80" s="24">
        <v>75729622.709780216</v>
      </c>
      <c r="W80" s="24">
        <v>94894611.539572969</v>
      </c>
      <c r="X80" s="24">
        <v>116509056.88397513</v>
      </c>
      <c r="Y80" s="24">
        <v>120255025.73243248</v>
      </c>
      <c r="Z80" s="24">
        <v>125563874.14468184</v>
      </c>
      <c r="AA80" s="24">
        <v>130833260.5487809</v>
      </c>
      <c r="AB80" s="24">
        <v>135318563.5620963</v>
      </c>
    </row>
    <row r="81" spans="9:28" x14ac:dyDescent="0.25">
      <c r="I81">
        <v>59</v>
      </c>
      <c r="J81" s="24">
        <v>7658000</v>
      </c>
      <c r="K81" s="24">
        <v>9572566</v>
      </c>
      <c r="L81" s="24">
        <v>7680886.7359749964</v>
      </c>
      <c r="M81" s="24">
        <v>7427084.2364824088</v>
      </c>
      <c r="N81" s="24">
        <v>6190477.3666840801</v>
      </c>
      <c r="O81" s="24">
        <v>8319494.7208077079</v>
      </c>
      <c r="P81" s="24">
        <v>5627483.754020934</v>
      </c>
      <c r="Q81" s="24">
        <v>12608410.506978031</v>
      </c>
      <c r="R81" s="24">
        <v>16606380.409079358</v>
      </c>
      <c r="S81" s="24">
        <v>24611666.683759697</v>
      </c>
      <c r="T81" s="24">
        <v>34016945.642869338</v>
      </c>
      <c r="U81" s="24">
        <v>52883350.945385791</v>
      </c>
      <c r="V81" s="24">
        <v>72231932.017276883</v>
      </c>
      <c r="W81" s="24">
        <v>93960817.256844357</v>
      </c>
      <c r="X81" s="24">
        <v>114167741.65063132</v>
      </c>
      <c r="Y81" s="24">
        <v>117361538.54746628</v>
      </c>
      <c r="Z81" s="24">
        <v>120706545.32653493</v>
      </c>
      <c r="AA81" s="24">
        <v>124910530.30217461</v>
      </c>
      <c r="AB81" s="24">
        <v>133493966.79209277</v>
      </c>
    </row>
    <row r="82" spans="9:28" x14ac:dyDescent="0.25">
      <c r="I82">
        <v>60</v>
      </c>
      <c r="J82" s="24">
        <v>7658000</v>
      </c>
      <c r="K82" s="24">
        <v>9572566</v>
      </c>
      <c r="L82" s="24">
        <v>7622372.378207122</v>
      </c>
      <c r="M82" s="24">
        <v>6241461.9096843945</v>
      </c>
      <c r="N82" s="24">
        <v>5005040.4844526844</v>
      </c>
      <c r="O82" s="24">
        <v>4671550.0015093004</v>
      </c>
      <c r="P82" s="24">
        <v>5809213.453186159</v>
      </c>
      <c r="Q82" s="24">
        <v>11532149.061117008</v>
      </c>
      <c r="R82" s="24">
        <v>16174327.943956632</v>
      </c>
      <c r="S82" s="24">
        <v>24595276.390966401</v>
      </c>
      <c r="T82" s="24">
        <v>30772091.651579969</v>
      </c>
      <c r="U82" s="24">
        <v>47208492.927841038</v>
      </c>
      <c r="V82" s="24">
        <v>70301503.736384258</v>
      </c>
      <c r="W82" s="24">
        <v>92380357.742790788</v>
      </c>
      <c r="X82" s="24">
        <v>112354317.66046393</v>
      </c>
      <c r="Y82" s="24">
        <v>114875453.76387896</v>
      </c>
      <c r="Z82" s="24">
        <v>122207954.74760288</v>
      </c>
      <c r="AA82" s="24">
        <v>129542888.74071163</v>
      </c>
      <c r="AB82" s="24">
        <v>135137037.39801329</v>
      </c>
    </row>
    <row r="83" spans="9:28" x14ac:dyDescent="0.25">
      <c r="I83">
        <v>61</v>
      </c>
      <c r="J83" s="24">
        <v>7658000</v>
      </c>
      <c r="K83" s="24">
        <v>9572566</v>
      </c>
      <c r="L83" s="24">
        <v>7138700.0512712905</v>
      </c>
      <c r="M83" s="24">
        <v>2142841.4136715895</v>
      </c>
      <c r="N83" s="24">
        <v>2921654.5607673889</v>
      </c>
      <c r="O83" s="24">
        <v>3796001.1450336641</v>
      </c>
      <c r="P83" s="24">
        <v>3137874.8789935363</v>
      </c>
      <c r="Q83" s="24">
        <v>11253118.940724604</v>
      </c>
      <c r="R83" s="24">
        <v>16609630.654524706</v>
      </c>
      <c r="S83" s="24">
        <v>23257023.168374948</v>
      </c>
      <c r="T83" s="24">
        <v>28422228.162432998</v>
      </c>
      <c r="U83" s="24">
        <v>46006144.345501378</v>
      </c>
      <c r="V83" s="24">
        <v>68254111.618971244</v>
      </c>
      <c r="W83" s="24">
        <v>88680049.654549435</v>
      </c>
      <c r="X83" s="24">
        <v>108092366.13737956</v>
      </c>
      <c r="Y83" s="24">
        <v>109803996.27993758</v>
      </c>
      <c r="Z83" s="24">
        <v>116235214.10634212</v>
      </c>
      <c r="AA83" s="24">
        <v>122421862.66605267</v>
      </c>
      <c r="AB83" s="24">
        <v>129451094.22620854</v>
      </c>
    </row>
    <row r="84" spans="9:28" x14ac:dyDescent="0.25">
      <c r="I84">
        <v>62</v>
      </c>
      <c r="J84" s="24">
        <v>7658000</v>
      </c>
      <c r="K84" s="24">
        <v>9572566</v>
      </c>
      <c r="L84" s="24">
        <v>7978053.8474519514</v>
      </c>
      <c r="M84" s="24">
        <v>4733833.7879401948</v>
      </c>
      <c r="N84" s="24">
        <v>4940152.2717717867</v>
      </c>
      <c r="O84" s="24">
        <v>5676089.6382730938</v>
      </c>
      <c r="P84" s="24">
        <v>5600059.9477602281</v>
      </c>
      <c r="Q84" s="24">
        <v>12707720.174417496</v>
      </c>
      <c r="R84" s="24">
        <v>21200217.945843577</v>
      </c>
      <c r="S84" s="24">
        <v>25327955.821878988</v>
      </c>
      <c r="T84" s="24">
        <v>33612184.052020855</v>
      </c>
      <c r="U84" s="24">
        <v>50449304.974521101</v>
      </c>
      <c r="V84" s="24">
        <v>72697956.950009286</v>
      </c>
      <c r="W84" s="24">
        <v>94963866.121622324</v>
      </c>
      <c r="X84" s="24">
        <v>113676887.17565224</v>
      </c>
      <c r="Y84" s="24">
        <v>118041550.11202225</v>
      </c>
      <c r="Z84" s="24">
        <v>123066680.69064733</v>
      </c>
      <c r="AA84" s="24">
        <v>129645291.10174678</v>
      </c>
      <c r="AB84" s="24">
        <v>135211621.28724352</v>
      </c>
    </row>
    <row r="85" spans="9:28" x14ac:dyDescent="0.25">
      <c r="I85">
        <v>63</v>
      </c>
      <c r="J85" s="24">
        <v>7658000</v>
      </c>
      <c r="K85" s="24">
        <v>9572566</v>
      </c>
      <c r="L85" s="24">
        <v>8850212.9029428139</v>
      </c>
      <c r="M85" s="24">
        <v>7419105.2947935238</v>
      </c>
      <c r="N85" s="24">
        <v>7374100.0051679127</v>
      </c>
      <c r="O85" s="24">
        <v>6276532.5257037338</v>
      </c>
      <c r="P85" s="24">
        <v>3827827.9775678292</v>
      </c>
      <c r="Q85" s="24">
        <v>11227736.043502204</v>
      </c>
      <c r="R85" s="24">
        <v>16193999.498603962</v>
      </c>
      <c r="S85" s="24">
        <v>25629567.211172447</v>
      </c>
      <c r="T85" s="24">
        <v>29554733.522332009</v>
      </c>
      <c r="U85" s="24">
        <v>48567899.268923134</v>
      </c>
      <c r="V85" s="24">
        <v>66696824.282973535</v>
      </c>
      <c r="W85" s="24">
        <v>87596135.50660868</v>
      </c>
      <c r="X85" s="24">
        <v>108077424.44478337</v>
      </c>
      <c r="Y85" s="24">
        <v>112764670.55214114</v>
      </c>
      <c r="Z85" s="24">
        <v>117180183.45722961</v>
      </c>
      <c r="AA85" s="24">
        <v>123952995.05915335</v>
      </c>
      <c r="AB85" s="24">
        <v>130520732.90123069</v>
      </c>
    </row>
    <row r="86" spans="9:28" x14ac:dyDescent="0.25">
      <c r="I86">
        <v>64</v>
      </c>
      <c r="J86" s="24">
        <v>7658000</v>
      </c>
      <c r="K86" s="24">
        <v>9572566</v>
      </c>
      <c r="L86" s="24">
        <v>7433123.1481998181</v>
      </c>
      <c r="M86" s="24">
        <v>4979283.5682088481</v>
      </c>
      <c r="N86" s="24">
        <v>3383637.2858507698</v>
      </c>
      <c r="O86" s="24">
        <v>3493923.3570576543</v>
      </c>
      <c r="P86" s="24">
        <v>2349745.6892243205</v>
      </c>
      <c r="Q86" s="24">
        <v>10558043.339944992</v>
      </c>
      <c r="R86" s="24">
        <v>16494610.042519595</v>
      </c>
      <c r="S86" s="24">
        <v>21540198.871818982</v>
      </c>
      <c r="T86" s="24">
        <v>29932721.188930821</v>
      </c>
      <c r="U86" s="24">
        <v>47803840.273960978</v>
      </c>
      <c r="V86" s="24">
        <v>68312795.023138374</v>
      </c>
      <c r="W86" s="24">
        <v>88641940.4739393</v>
      </c>
      <c r="X86" s="24">
        <v>109990894.39228314</v>
      </c>
      <c r="Y86" s="24">
        <v>115290959.72469482</v>
      </c>
      <c r="Z86" s="24">
        <v>119241043.25669551</v>
      </c>
      <c r="AA86" s="24">
        <v>125324113.18434888</v>
      </c>
      <c r="AB86" s="24">
        <v>129943787.82319728</v>
      </c>
    </row>
    <row r="87" spans="9:28" x14ac:dyDescent="0.25">
      <c r="I87">
        <v>65</v>
      </c>
      <c r="J87" s="24">
        <v>7658000</v>
      </c>
      <c r="K87" s="24">
        <v>9572566</v>
      </c>
      <c r="L87" s="24">
        <v>7847779.8784596948</v>
      </c>
      <c r="M87" s="24">
        <v>6421747.1482977113</v>
      </c>
      <c r="N87" s="24">
        <v>6306020.7958884286</v>
      </c>
      <c r="O87" s="24">
        <v>3772387.6324491324</v>
      </c>
      <c r="P87" s="24">
        <v>4220398.7208468737</v>
      </c>
      <c r="Q87" s="24">
        <v>11755000.711311772</v>
      </c>
      <c r="R87" s="24">
        <v>19767359.25849184</v>
      </c>
      <c r="S87" s="24">
        <v>26934879.125694692</v>
      </c>
      <c r="T87" s="24">
        <v>30604668.530810542</v>
      </c>
      <c r="U87" s="24">
        <v>48299031.895160958</v>
      </c>
      <c r="V87" s="24">
        <v>68919675.798984602</v>
      </c>
      <c r="W87" s="24">
        <v>89615553.58705847</v>
      </c>
      <c r="X87" s="24">
        <v>111310032.08707084</v>
      </c>
      <c r="Y87" s="24">
        <v>113523444.26334687</v>
      </c>
      <c r="Z87" s="24">
        <v>117928235.78050128</v>
      </c>
      <c r="AA87" s="24">
        <v>125600516.84018499</v>
      </c>
      <c r="AB87" s="24">
        <v>129648432.46128362</v>
      </c>
    </row>
    <row r="88" spans="9:28" x14ac:dyDescent="0.25">
      <c r="I88">
        <v>66</v>
      </c>
      <c r="J88" s="24">
        <v>7658000</v>
      </c>
      <c r="K88" s="24">
        <v>9572566</v>
      </c>
      <c r="L88" s="24">
        <v>8049404.0001841048</v>
      </c>
      <c r="M88" s="24">
        <v>8294774.5450233771</v>
      </c>
      <c r="N88" s="24">
        <v>6235814.0387667818</v>
      </c>
      <c r="O88" s="24">
        <v>4424319.4411056349</v>
      </c>
      <c r="P88" s="24">
        <v>3826661.3959033499</v>
      </c>
      <c r="Q88" s="24">
        <v>13761707.293462958</v>
      </c>
      <c r="R88" s="24">
        <v>21183685.958298922</v>
      </c>
      <c r="S88" s="24">
        <v>26893249.029458903</v>
      </c>
      <c r="T88" s="24">
        <v>31756328.421113469</v>
      </c>
      <c r="U88" s="24">
        <v>50839864.551824436</v>
      </c>
      <c r="V88" s="24">
        <v>72009716.935631007</v>
      </c>
      <c r="W88" s="24">
        <v>92978704.312623397</v>
      </c>
      <c r="X88" s="24">
        <v>115395572.8012298</v>
      </c>
      <c r="Y88" s="24">
        <v>118272481.11977206</v>
      </c>
      <c r="Z88" s="24">
        <v>123743362.42007759</v>
      </c>
      <c r="AA88" s="24">
        <v>132163176.10086566</v>
      </c>
      <c r="AB88" s="24">
        <v>137881332.9891246</v>
      </c>
    </row>
    <row r="89" spans="9:28" x14ac:dyDescent="0.25">
      <c r="I89">
        <v>67</v>
      </c>
      <c r="J89" s="24">
        <v>7658000</v>
      </c>
      <c r="K89" s="24">
        <v>9572566</v>
      </c>
      <c r="L89" s="24">
        <v>8348434.859137442</v>
      </c>
      <c r="M89" s="24">
        <v>5240481.427333476</v>
      </c>
      <c r="N89" s="24">
        <v>3413434.4849075321</v>
      </c>
      <c r="O89" s="24">
        <v>6205745.5874998905</v>
      </c>
      <c r="P89" s="24">
        <v>3684180.5426240433</v>
      </c>
      <c r="Q89" s="24">
        <v>8804938.1596066002</v>
      </c>
      <c r="R89" s="24">
        <v>14168260.216922654</v>
      </c>
      <c r="S89" s="24">
        <v>20119248.54165113</v>
      </c>
      <c r="T89" s="24">
        <v>26847915.133908689</v>
      </c>
      <c r="U89" s="24">
        <v>41861770.973274246</v>
      </c>
      <c r="V89" s="24">
        <v>62709106.545014404</v>
      </c>
      <c r="W89" s="24">
        <v>82890855.808649004</v>
      </c>
      <c r="X89" s="24">
        <v>105881739.72849908</v>
      </c>
      <c r="Y89" s="24">
        <v>110740493.10344984</v>
      </c>
      <c r="Z89" s="24">
        <v>117026426.50068961</v>
      </c>
      <c r="AA89" s="24">
        <v>122309866.24955988</v>
      </c>
      <c r="AB89" s="24">
        <v>127370638.3843423</v>
      </c>
    </row>
    <row r="90" spans="9:28" x14ac:dyDescent="0.25">
      <c r="I90">
        <v>68</v>
      </c>
      <c r="J90" s="24">
        <v>7658000</v>
      </c>
      <c r="K90" s="24">
        <v>9572566</v>
      </c>
      <c r="L90" s="24">
        <v>8692563.2736806646</v>
      </c>
      <c r="M90" s="24">
        <v>7324332.2512564613</v>
      </c>
      <c r="N90" s="24">
        <v>6365834.6969299456</v>
      </c>
      <c r="O90" s="24">
        <v>5538152.0917582726</v>
      </c>
      <c r="P90" s="24">
        <v>2845177.1191546144</v>
      </c>
      <c r="Q90" s="24">
        <v>12235367.923615567</v>
      </c>
      <c r="R90" s="24">
        <v>19132004.257432446</v>
      </c>
      <c r="S90" s="24">
        <v>25324314.076064575</v>
      </c>
      <c r="T90" s="24">
        <v>30440372.121075481</v>
      </c>
      <c r="U90" s="24">
        <v>46980455.062019952</v>
      </c>
      <c r="V90" s="24">
        <v>65041641.54825376</v>
      </c>
      <c r="W90" s="24">
        <v>86138948.581797406</v>
      </c>
      <c r="X90" s="24">
        <v>104669237.2953317</v>
      </c>
      <c r="Y90" s="24">
        <v>111088665.47811413</v>
      </c>
      <c r="Z90" s="24">
        <v>117676392.37273376</v>
      </c>
      <c r="AA90" s="24">
        <v>122356152.51336558</v>
      </c>
      <c r="AB90" s="24">
        <v>127305152.72923967</v>
      </c>
    </row>
    <row r="91" spans="9:28" x14ac:dyDescent="0.25">
      <c r="I91">
        <v>69</v>
      </c>
      <c r="J91" s="24">
        <v>7658000</v>
      </c>
      <c r="K91" s="24">
        <v>9572566</v>
      </c>
      <c r="L91" s="24">
        <v>5908180.6218491206</v>
      </c>
      <c r="M91" s="24">
        <v>5304530.4618086228</v>
      </c>
      <c r="N91" s="24">
        <v>7629048.5741624003</v>
      </c>
      <c r="O91" s="24">
        <v>7430755.6102357907</v>
      </c>
      <c r="P91" s="24">
        <v>7200245.2033855496</v>
      </c>
      <c r="Q91" s="24">
        <v>17520133.564801589</v>
      </c>
      <c r="R91" s="24">
        <v>25069229.540805649</v>
      </c>
      <c r="S91" s="24">
        <v>34351243.720965907</v>
      </c>
      <c r="T91" s="24">
        <v>42916593.313297495</v>
      </c>
      <c r="U91" s="24">
        <v>60936926.244771466</v>
      </c>
      <c r="V91" s="24">
        <v>79047795.831969619</v>
      </c>
      <c r="W91" s="24">
        <v>103359313.85140646</v>
      </c>
      <c r="X91" s="24">
        <v>123053781.72621316</v>
      </c>
      <c r="Y91" s="24">
        <v>128855557.87258348</v>
      </c>
      <c r="Z91" s="24">
        <v>133772765.07526757</v>
      </c>
      <c r="AA91" s="24">
        <v>141574788.44038126</v>
      </c>
      <c r="AB91" s="24">
        <v>145534719.53544512</v>
      </c>
    </row>
    <row r="92" spans="9:28" x14ac:dyDescent="0.25">
      <c r="I92">
        <v>70</v>
      </c>
      <c r="J92" s="24">
        <v>7658000</v>
      </c>
      <c r="K92" s="24">
        <v>9572566</v>
      </c>
      <c r="L92" s="24">
        <v>7329508.1066141156</v>
      </c>
      <c r="M92" s="24">
        <v>7916423.7976803901</v>
      </c>
      <c r="N92" s="24">
        <v>6313559.7180888141</v>
      </c>
      <c r="O92" s="24">
        <v>9074930.8723325692</v>
      </c>
      <c r="P92" s="24">
        <v>6222574.0107943062</v>
      </c>
      <c r="Q92" s="24">
        <v>13736924.430265311</v>
      </c>
      <c r="R92" s="24">
        <v>18851664.144950073</v>
      </c>
      <c r="S92" s="24">
        <v>26491981.849798236</v>
      </c>
      <c r="T92" s="24">
        <v>31414854.326985404</v>
      </c>
      <c r="U92" s="24">
        <v>49862874.28119351</v>
      </c>
      <c r="V92" s="24">
        <v>71700924.857392401</v>
      </c>
      <c r="W92" s="24">
        <v>93848773.957273215</v>
      </c>
      <c r="X92" s="24">
        <v>114842195.52535954</v>
      </c>
      <c r="Y92" s="24">
        <v>118910008.99424726</v>
      </c>
      <c r="Z92" s="24">
        <v>124261283.85456115</v>
      </c>
      <c r="AA92" s="24">
        <v>129544388.41423018</v>
      </c>
      <c r="AB92" s="24">
        <v>136613093.97579944</v>
      </c>
    </row>
    <row r="93" spans="9:28" x14ac:dyDescent="0.25">
      <c r="I93">
        <v>71</v>
      </c>
      <c r="J93" s="24">
        <v>7658000</v>
      </c>
      <c r="K93" s="24">
        <v>9572566</v>
      </c>
      <c r="L93" s="24">
        <v>9816961.6835822724</v>
      </c>
      <c r="M93" s="24">
        <v>8333579.7991304304</v>
      </c>
      <c r="N93" s="24">
        <v>6584810.7567652147</v>
      </c>
      <c r="O93" s="24">
        <v>4670984.7729409076</v>
      </c>
      <c r="P93" s="24">
        <v>4654698.851215966</v>
      </c>
      <c r="Q93" s="24">
        <v>11874907.373663161</v>
      </c>
      <c r="R93" s="24">
        <v>18810015.930990942</v>
      </c>
      <c r="S93" s="24">
        <v>24183804.858204093</v>
      </c>
      <c r="T93" s="24">
        <v>31867926.037992768</v>
      </c>
      <c r="U93" s="24">
        <v>47280507.507572643</v>
      </c>
      <c r="V93" s="24">
        <v>67015647.238028467</v>
      </c>
      <c r="W93" s="24">
        <v>88630300.00879851</v>
      </c>
      <c r="X93" s="24">
        <v>109077764.65311271</v>
      </c>
      <c r="Y93" s="24">
        <v>112073165.38382854</v>
      </c>
      <c r="Z93" s="24">
        <v>119766414.72758387</v>
      </c>
      <c r="AA93" s="24">
        <v>126744741.02925168</v>
      </c>
      <c r="AB93" s="24">
        <v>134997224.3150681</v>
      </c>
    </row>
    <row r="94" spans="9:28" x14ac:dyDescent="0.25">
      <c r="I94">
        <v>72</v>
      </c>
      <c r="J94" s="24">
        <v>7658000</v>
      </c>
      <c r="K94" s="24">
        <v>9572566</v>
      </c>
      <c r="L94" s="24">
        <v>7750963.4785376284</v>
      </c>
      <c r="M94" s="24">
        <v>6462027.3831940945</v>
      </c>
      <c r="N94" s="24">
        <v>4669788.7727514505</v>
      </c>
      <c r="O94" s="24">
        <v>6299859.5849482212</v>
      </c>
      <c r="P94" s="24">
        <v>5168586.1492244843</v>
      </c>
      <c r="Q94" s="24">
        <v>12477370.549225882</v>
      </c>
      <c r="R94" s="24">
        <v>16827077.801406465</v>
      </c>
      <c r="S94" s="24">
        <v>22623163.587194767</v>
      </c>
      <c r="T94" s="24">
        <v>29941260.648067251</v>
      </c>
      <c r="U94" s="24">
        <v>48691619.663610846</v>
      </c>
      <c r="V94" s="24">
        <v>71173088.262128055</v>
      </c>
      <c r="W94" s="24">
        <v>93163994.790140554</v>
      </c>
      <c r="X94" s="24">
        <v>115606514.87401746</v>
      </c>
      <c r="Y94" s="24">
        <v>120104118.12816627</v>
      </c>
      <c r="Z94" s="24">
        <v>125532092.46775684</v>
      </c>
      <c r="AA94" s="24">
        <v>131118233.83295153</v>
      </c>
      <c r="AB94" s="24">
        <v>135399957.75973964</v>
      </c>
    </row>
    <row r="95" spans="9:28" x14ac:dyDescent="0.25">
      <c r="I95">
        <v>73</v>
      </c>
      <c r="J95" s="24">
        <v>7658000</v>
      </c>
      <c r="K95" s="24">
        <v>9572566</v>
      </c>
      <c r="L95" s="24">
        <v>8312205.2275375426</v>
      </c>
      <c r="M95" s="24">
        <v>7835325.6184089538</v>
      </c>
      <c r="N95" s="24">
        <v>7459814.0061043706</v>
      </c>
      <c r="O95" s="24">
        <v>7515309.9369895067</v>
      </c>
      <c r="P95" s="24">
        <v>8343747.6914710887</v>
      </c>
      <c r="Q95" s="24">
        <v>16035049.208243817</v>
      </c>
      <c r="R95" s="24">
        <v>22764427.183405206</v>
      </c>
      <c r="S95" s="24">
        <v>29331283.033376712</v>
      </c>
      <c r="T95" s="24">
        <v>34485957.09801387</v>
      </c>
      <c r="U95" s="24">
        <v>54902610.691205248</v>
      </c>
      <c r="V95" s="24">
        <v>75059669.553576097</v>
      </c>
      <c r="W95" s="24">
        <v>95878301.013092875</v>
      </c>
      <c r="X95" s="24">
        <v>117950727.83254382</v>
      </c>
      <c r="Y95" s="24">
        <v>123099229.48550475</v>
      </c>
      <c r="Z95" s="24">
        <v>125418149.82855964</v>
      </c>
      <c r="AA95" s="24">
        <v>132013512.61970659</v>
      </c>
      <c r="AB95" s="24">
        <v>138506359.3016724</v>
      </c>
    </row>
    <row r="96" spans="9:28" x14ac:dyDescent="0.25">
      <c r="I96">
        <v>74</v>
      </c>
      <c r="J96" s="24">
        <v>7658000</v>
      </c>
      <c r="K96" s="24">
        <v>9572566</v>
      </c>
      <c r="L96" s="24">
        <v>8292939.531080653</v>
      </c>
      <c r="M96" s="24">
        <v>5077264.4147148738</v>
      </c>
      <c r="N96" s="24">
        <v>5507072.0004244922</v>
      </c>
      <c r="O96" s="24">
        <v>5901682.5815058937</v>
      </c>
      <c r="P96" s="24">
        <v>6519722.8901052428</v>
      </c>
      <c r="Q96" s="24">
        <v>13447834.729939215</v>
      </c>
      <c r="R96" s="24">
        <v>20702547.369352445</v>
      </c>
      <c r="S96" s="24">
        <v>28354025.854325451</v>
      </c>
      <c r="T96" s="24">
        <v>37676231.968896978</v>
      </c>
      <c r="U96" s="24">
        <v>52805895.776993729</v>
      </c>
      <c r="V96" s="24">
        <v>73293992.44353655</v>
      </c>
      <c r="W96" s="24">
        <v>94397574.898900002</v>
      </c>
      <c r="X96" s="24">
        <v>117298924.72127645</v>
      </c>
      <c r="Y96" s="24">
        <v>118907001.48297943</v>
      </c>
      <c r="Z96" s="24">
        <v>121369965.94052458</v>
      </c>
      <c r="AA96" s="24">
        <v>128994345.97645378</v>
      </c>
      <c r="AB96" s="24">
        <v>133746337.18110402</v>
      </c>
    </row>
    <row r="97" spans="9:28" x14ac:dyDescent="0.25">
      <c r="I97">
        <v>75</v>
      </c>
      <c r="J97" s="24">
        <v>7658000</v>
      </c>
      <c r="K97" s="24">
        <v>9572566</v>
      </c>
      <c r="L97" s="24">
        <v>5974713.4741610866</v>
      </c>
      <c r="M97" s="24">
        <v>1256163.1470866017</v>
      </c>
      <c r="N97" s="24">
        <v>1092812.3832926098</v>
      </c>
      <c r="O97" s="24">
        <v>534589.70005565137</v>
      </c>
      <c r="P97" s="24">
        <v>732842.03794823401</v>
      </c>
      <c r="Q97" s="24">
        <v>9291756.2027566023</v>
      </c>
      <c r="R97" s="24">
        <v>13552975.058884658</v>
      </c>
      <c r="S97" s="24">
        <v>19855179.451312087</v>
      </c>
      <c r="T97" s="24">
        <v>27979648.019607443</v>
      </c>
      <c r="U97" s="24">
        <v>47178557.193850651</v>
      </c>
      <c r="V97" s="24">
        <v>65342724.414228886</v>
      </c>
      <c r="W97" s="24">
        <v>85047971.815350562</v>
      </c>
      <c r="X97" s="24">
        <v>105919262.53712311</v>
      </c>
      <c r="Y97" s="24">
        <v>110576145.38758256</v>
      </c>
      <c r="Z97" s="24">
        <v>115478303.3016938</v>
      </c>
      <c r="AA97" s="24">
        <v>121432010.18228616</v>
      </c>
      <c r="AB97" s="24">
        <v>126476210.89693666</v>
      </c>
    </row>
    <row r="98" spans="9:28" x14ac:dyDescent="0.25">
      <c r="I98">
        <v>76</v>
      </c>
      <c r="J98" s="24">
        <v>7658000</v>
      </c>
      <c r="K98" s="24">
        <v>9572566</v>
      </c>
      <c r="L98" s="24">
        <v>10416432.93424302</v>
      </c>
      <c r="M98" s="24">
        <v>7260150.028793944</v>
      </c>
      <c r="N98" s="24">
        <v>9484045.8646919932</v>
      </c>
      <c r="O98" s="24">
        <v>10525702.885401655</v>
      </c>
      <c r="P98" s="24">
        <v>10574215.917328019</v>
      </c>
      <c r="Q98" s="24">
        <v>18441775.806327123</v>
      </c>
      <c r="R98" s="24">
        <v>26132013.711518727</v>
      </c>
      <c r="S98" s="24">
        <v>31168303.690237973</v>
      </c>
      <c r="T98" s="24">
        <v>38770648.33174666</v>
      </c>
      <c r="U98" s="24">
        <v>55850977.133755334</v>
      </c>
      <c r="V98" s="24">
        <v>75716361.315699592</v>
      </c>
      <c r="W98" s="24">
        <v>98203933.961721271</v>
      </c>
      <c r="X98" s="24">
        <v>118170541.01617447</v>
      </c>
      <c r="Y98" s="24">
        <v>121114967.42273203</v>
      </c>
      <c r="Z98" s="24">
        <v>127785548.05964029</v>
      </c>
      <c r="AA98" s="24">
        <v>132814612.2823659</v>
      </c>
      <c r="AB98" s="24">
        <v>139758939.68520963</v>
      </c>
    </row>
    <row r="99" spans="9:28" x14ac:dyDescent="0.25">
      <c r="I99">
        <v>77</v>
      </c>
      <c r="J99" s="24">
        <v>7658000</v>
      </c>
      <c r="K99" s="24">
        <v>9572566</v>
      </c>
      <c r="L99" s="24">
        <v>9269943.8229514211</v>
      </c>
      <c r="M99" s="24">
        <v>5896700.0701937675</v>
      </c>
      <c r="N99" s="24">
        <v>6453529.8405747581</v>
      </c>
      <c r="O99" s="24">
        <v>6979936.4889958482</v>
      </c>
      <c r="P99" s="24">
        <v>4089649.7603954095</v>
      </c>
      <c r="Q99" s="24">
        <v>13992370.191460958</v>
      </c>
      <c r="R99" s="24">
        <v>21203283.382906515</v>
      </c>
      <c r="S99" s="24">
        <v>29826877.599561434</v>
      </c>
      <c r="T99" s="24">
        <v>35312294.227315851</v>
      </c>
      <c r="U99" s="24">
        <v>53854410.581901602</v>
      </c>
      <c r="V99" s="24">
        <v>73916063.246943384</v>
      </c>
      <c r="W99" s="24">
        <v>96279895.569052666</v>
      </c>
      <c r="X99" s="24">
        <v>117723050.22662568</v>
      </c>
      <c r="Y99" s="24">
        <v>122471777.66900207</v>
      </c>
      <c r="Z99" s="24">
        <v>127808078.09853446</v>
      </c>
      <c r="AA99" s="24">
        <v>135807994.05025607</v>
      </c>
      <c r="AB99" s="24">
        <v>140721323.77381641</v>
      </c>
    </row>
    <row r="100" spans="9:28" x14ac:dyDescent="0.25">
      <c r="I100">
        <v>78</v>
      </c>
      <c r="J100" s="24">
        <v>7658000</v>
      </c>
      <c r="K100" s="24">
        <v>9572566</v>
      </c>
      <c r="L100" s="24">
        <v>8384812.2749628751</v>
      </c>
      <c r="M100" s="24">
        <v>6406688.1439202977</v>
      </c>
      <c r="N100" s="24">
        <v>6325292.7837051125</v>
      </c>
      <c r="O100" s="24">
        <v>8410425.8243520223</v>
      </c>
      <c r="P100" s="24">
        <v>8918352.2185744327</v>
      </c>
      <c r="Q100" s="24">
        <v>17324360.433007009</v>
      </c>
      <c r="R100" s="24">
        <v>23488818.07347925</v>
      </c>
      <c r="S100" s="24">
        <v>28903865.043946624</v>
      </c>
      <c r="T100" s="24">
        <v>33822985.159580342</v>
      </c>
      <c r="U100" s="24">
        <v>49633089.781410061</v>
      </c>
      <c r="V100" s="24">
        <v>68772487.805287138</v>
      </c>
      <c r="W100" s="24">
        <v>92289847.222566321</v>
      </c>
      <c r="X100" s="24">
        <v>110611511.40878248</v>
      </c>
      <c r="Y100" s="24">
        <v>114347971.91276211</v>
      </c>
      <c r="Z100" s="24">
        <v>117918094.15898657</v>
      </c>
      <c r="AA100" s="24">
        <v>124322839.54699522</v>
      </c>
      <c r="AB100" s="24">
        <v>131005518.06464994</v>
      </c>
    </row>
    <row r="101" spans="9:28" x14ac:dyDescent="0.25">
      <c r="I101">
        <v>79</v>
      </c>
      <c r="J101" s="24">
        <v>7658000</v>
      </c>
      <c r="K101" s="24">
        <v>9572566</v>
      </c>
      <c r="L101" s="24">
        <v>7169398.6446029795</v>
      </c>
      <c r="M101" s="24">
        <v>6728941.1818900285</v>
      </c>
      <c r="N101" s="24">
        <v>4035134.1720034042</v>
      </c>
      <c r="O101" s="24">
        <v>3391144.5289315721</v>
      </c>
      <c r="P101" s="24">
        <v>4555084.1187873045</v>
      </c>
      <c r="Q101" s="24">
        <v>11749706.856142055</v>
      </c>
      <c r="R101" s="24">
        <v>15737955.892140429</v>
      </c>
      <c r="S101" s="24">
        <v>20029414.075963818</v>
      </c>
      <c r="T101" s="24">
        <v>25543472.913972151</v>
      </c>
      <c r="U101" s="24">
        <v>41819263.07396777</v>
      </c>
      <c r="V101" s="24">
        <v>63087331.002331048</v>
      </c>
      <c r="W101" s="24">
        <v>84754857.927672416</v>
      </c>
      <c r="X101" s="24">
        <v>103458213.55358067</v>
      </c>
      <c r="Y101" s="24">
        <v>108424997.31264934</v>
      </c>
      <c r="Z101" s="24">
        <v>112572389.62151758</v>
      </c>
      <c r="AA101" s="24">
        <v>121171772.21823387</v>
      </c>
      <c r="AB101" s="24">
        <v>125576117.08497915</v>
      </c>
    </row>
    <row r="102" spans="9:28" x14ac:dyDescent="0.25">
      <c r="I102">
        <v>80</v>
      </c>
      <c r="J102" s="24">
        <v>7658000</v>
      </c>
      <c r="K102" s="24">
        <v>9572566</v>
      </c>
      <c r="L102" s="24">
        <v>9719198.5688898936</v>
      </c>
      <c r="M102" s="24">
        <v>5828397.2145562824</v>
      </c>
      <c r="N102" s="24">
        <v>3605378.5202557538</v>
      </c>
      <c r="O102" s="24">
        <v>5717460.0701031778</v>
      </c>
      <c r="P102" s="24">
        <v>4479325.9194964115</v>
      </c>
      <c r="Q102" s="24">
        <v>11017363.742422016</v>
      </c>
      <c r="R102" s="24">
        <v>18087899.34941864</v>
      </c>
      <c r="S102" s="24">
        <v>23718742.04233437</v>
      </c>
      <c r="T102" s="24">
        <v>29904675.912594825</v>
      </c>
      <c r="U102" s="24">
        <v>48423241.273575604</v>
      </c>
      <c r="V102" s="24">
        <v>69067618.698523432</v>
      </c>
      <c r="W102" s="24">
        <v>91076381.055382043</v>
      </c>
      <c r="X102" s="24">
        <v>109908789.44052744</v>
      </c>
      <c r="Y102" s="24">
        <v>112744741.69984759</v>
      </c>
      <c r="Z102" s="24">
        <v>117071938.4767496</v>
      </c>
      <c r="AA102" s="24">
        <v>124385365.68629913</v>
      </c>
      <c r="AB102" s="24">
        <v>129466308.93936355</v>
      </c>
    </row>
    <row r="103" spans="9:28" x14ac:dyDescent="0.25">
      <c r="I103">
        <v>81</v>
      </c>
      <c r="J103" s="24">
        <v>7658000</v>
      </c>
      <c r="K103" s="24">
        <v>9572566</v>
      </c>
      <c r="L103" s="24">
        <v>9326863.2135076895</v>
      </c>
      <c r="M103" s="24">
        <v>7468316.013080949</v>
      </c>
      <c r="N103" s="24">
        <v>8332673.9247207772</v>
      </c>
      <c r="O103" s="24">
        <v>6187735.3145128395</v>
      </c>
      <c r="P103" s="24">
        <v>7016630.4373657051</v>
      </c>
      <c r="Q103" s="24">
        <v>15940309.973021973</v>
      </c>
      <c r="R103" s="24">
        <v>22761485.22984948</v>
      </c>
      <c r="S103" s="24">
        <v>29084623.100122254</v>
      </c>
      <c r="T103" s="24">
        <v>37035541.855349585</v>
      </c>
      <c r="U103" s="24">
        <v>56575501.986619413</v>
      </c>
      <c r="V103" s="24">
        <v>77886211.128491372</v>
      </c>
      <c r="W103" s="24">
        <v>99679023.029748365</v>
      </c>
      <c r="X103" s="24">
        <v>121482901.44868048</v>
      </c>
      <c r="Y103" s="24">
        <v>125256445.01512772</v>
      </c>
      <c r="Z103" s="24">
        <v>127372246.50519671</v>
      </c>
      <c r="AA103" s="24">
        <v>134741254.99287906</v>
      </c>
      <c r="AB103" s="24">
        <v>139172575.60340711</v>
      </c>
    </row>
    <row r="104" spans="9:28" x14ac:dyDescent="0.25">
      <c r="I104">
        <v>82</v>
      </c>
      <c r="J104" s="24">
        <v>7658000</v>
      </c>
      <c r="K104" s="24">
        <v>9572566</v>
      </c>
      <c r="L104" s="24">
        <v>7138422.5911697187</v>
      </c>
      <c r="M104" s="24">
        <v>5692035.788087856</v>
      </c>
      <c r="N104" s="24">
        <v>4487108.030697532</v>
      </c>
      <c r="O104" s="24">
        <v>6110318.0896441992</v>
      </c>
      <c r="P104" s="24">
        <v>5623699.866287088</v>
      </c>
      <c r="Q104" s="24">
        <v>11401839.726695165</v>
      </c>
      <c r="R104" s="24">
        <v>15798810.492199659</v>
      </c>
      <c r="S104" s="24">
        <v>23935559.962633353</v>
      </c>
      <c r="T104" s="24">
        <v>32166685.994831402</v>
      </c>
      <c r="U104" s="24">
        <v>49711195.11666131</v>
      </c>
      <c r="V104" s="24">
        <v>70465292.311314791</v>
      </c>
      <c r="W104" s="24">
        <v>90991296.281800836</v>
      </c>
      <c r="X104" s="24">
        <v>114390975.05849132</v>
      </c>
      <c r="Y104" s="24">
        <v>120108958.71337503</v>
      </c>
      <c r="Z104" s="24">
        <v>124741193.14461282</v>
      </c>
      <c r="AA104" s="24">
        <v>132866151.26043366</v>
      </c>
      <c r="AB104" s="24">
        <v>140675822.84662724</v>
      </c>
    </row>
    <row r="105" spans="9:28" x14ac:dyDescent="0.25">
      <c r="I105">
        <v>83</v>
      </c>
      <c r="J105" s="24">
        <v>7658000</v>
      </c>
      <c r="K105" s="24">
        <v>9572566</v>
      </c>
      <c r="L105" s="24">
        <v>7027113.1048871446</v>
      </c>
      <c r="M105" s="24">
        <v>4381431.1814279035</v>
      </c>
      <c r="N105" s="24">
        <v>3004656.4741524756</v>
      </c>
      <c r="O105" s="24">
        <v>2085188.2492085155</v>
      </c>
      <c r="P105" s="24">
        <v>318698.01631287299</v>
      </c>
      <c r="Q105" s="24">
        <v>6772165.2464522552</v>
      </c>
      <c r="R105" s="24">
        <v>14148976.960332904</v>
      </c>
      <c r="S105" s="24">
        <v>17793535.7373068</v>
      </c>
      <c r="T105" s="24">
        <v>23464669.20024617</v>
      </c>
      <c r="U105" s="24">
        <v>43512314.08215715</v>
      </c>
      <c r="V105" s="24">
        <v>61485415.693943858</v>
      </c>
      <c r="W105" s="24">
        <v>83327869.105713606</v>
      </c>
      <c r="X105" s="24">
        <v>102314050.21328896</v>
      </c>
      <c r="Y105" s="24">
        <v>105403220.24505137</v>
      </c>
      <c r="Z105" s="24">
        <v>109181507.8374256</v>
      </c>
      <c r="AA105" s="24">
        <v>116560753.17937234</v>
      </c>
      <c r="AB105" s="24">
        <v>123470700.50754562</v>
      </c>
    </row>
    <row r="106" spans="9:28" x14ac:dyDescent="0.25">
      <c r="I106">
        <v>84</v>
      </c>
      <c r="J106" s="24">
        <v>7658000</v>
      </c>
      <c r="K106" s="24">
        <v>9572566</v>
      </c>
      <c r="L106" s="24">
        <v>6669986.8683379181</v>
      </c>
      <c r="M106" s="24">
        <v>3980708.2143426165</v>
      </c>
      <c r="N106" s="24">
        <v>4557993.9318310469</v>
      </c>
      <c r="O106" s="24">
        <v>3898597.4639196694</v>
      </c>
      <c r="P106" s="24">
        <v>5055318.5050501879</v>
      </c>
      <c r="Q106" s="24">
        <v>11167644.21058297</v>
      </c>
      <c r="R106" s="24">
        <v>16317876.678991264</v>
      </c>
      <c r="S106" s="24">
        <v>22807537.59163966</v>
      </c>
      <c r="T106" s="24">
        <v>31130758.689023606</v>
      </c>
      <c r="U106" s="24">
        <v>49731704.492716163</v>
      </c>
      <c r="V106" s="24">
        <v>70088498.153731406</v>
      </c>
      <c r="W106" s="24">
        <v>92042052.047095358</v>
      </c>
      <c r="X106" s="24">
        <v>111604727.43413347</v>
      </c>
      <c r="Y106" s="24">
        <v>115706107.83571136</v>
      </c>
      <c r="Z106" s="24">
        <v>123073254.36428365</v>
      </c>
      <c r="AA106" s="24">
        <v>129729024.21863592</v>
      </c>
      <c r="AB106" s="24">
        <v>135485332.62929705</v>
      </c>
    </row>
    <row r="107" spans="9:28" x14ac:dyDescent="0.25">
      <c r="I107">
        <v>85</v>
      </c>
      <c r="J107" s="24">
        <v>7658000</v>
      </c>
      <c r="K107" s="24">
        <v>9572566</v>
      </c>
      <c r="L107" s="24">
        <v>9804261.2333380878</v>
      </c>
      <c r="M107" s="24">
        <v>9851051.4357548729</v>
      </c>
      <c r="N107" s="24">
        <v>9599746.9396328479</v>
      </c>
      <c r="O107" s="24">
        <v>9376554.9180130642</v>
      </c>
      <c r="P107" s="24">
        <v>8725484.0506947134</v>
      </c>
      <c r="Q107" s="24">
        <v>15948824.214286005</v>
      </c>
      <c r="R107" s="24">
        <v>23454624.081892207</v>
      </c>
      <c r="S107" s="24">
        <v>27997992.210519549</v>
      </c>
      <c r="T107" s="24">
        <v>32406283.01732536</v>
      </c>
      <c r="U107" s="24">
        <v>48471412.03280016</v>
      </c>
      <c r="V107" s="24">
        <v>70864468.487834632</v>
      </c>
      <c r="W107" s="24">
        <v>90612066.103457719</v>
      </c>
      <c r="X107" s="24">
        <v>110593384.42720489</v>
      </c>
      <c r="Y107" s="24">
        <v>114746263.04982239</v>
      </c>
      <c r="Z107" s="24">
        <v>119009849.13309082</v>
      </c>
      <c r="AA107" s="24">
        <v>123200715.0036329</v>
      </c>
      <c r="AB107" s="24">
        <v>129340664.14901808</v>
      </c>
    </row>
    <row r="108" spans="9:28" x14ac:dyDescent="0.25">
      <c r="I108">
        <v>86</v>
      </c>
      <c r="J108" s="24">
        <v>7658000</v>
      </c>
      <c r="K108" s="24">
        <v>9572566</v>
      </c>
      <c r="L108" s="24">
        <v>8584093.7519880682</v>
      </c>
      <c r="M108" s="24">
        <v>6853598.334642088</v>
      </c>
      <c r="N108" s="24">
        <v>6722796.9688138105</v>
      </c>
      <c r="O108" s="24">
        <v>7311343.0769429635</v>
      </c>
      <c r="P108" s="24">
        <v>7192034.4484641645</v>
      </c>
      <c r="Q108" s="24">
        <v>13784833.004858157</v>
      </c>
      <c r="R108" s="24">
        <v>21584588.981592726</v>
      </c>
      <c r="S108" s="24">
        <v>28881620.387510568</v>
      </c>
      <c r="T108" s="24">
        <v>33657019.261522025</v>
      </c>
      <c r="U108" s="24">
        <v>52832340.294212967</v>
      </c>
      <c r="V108" s="24">
        <v>73596252.171857804</v>
      </c>
      <c r="W108" s="24">
        <v>95249088.215654552</v>
      </c>
      <c r="X108" s="24">
        <v>115245643.66935353</v>
      </c>
      <c r="Y108" s="24">
        <v>118369187.358428</v>
      </c>
      <c r="Z108" s="24">
        <v>124243535.18138379</v>
      </c>
      <c r="AA108" s="24">
        <v>131155244.197614</v>
      </c>
      <c r="AB108" s="24">
        <v>137836557.23478729</v>
      </c>
    </row>
    <row r="109" spans="9:28" x14ac:dyDescent="0.25">
      <c r="I109">
        <v>87</v>
      </c>
      <c r="J109" s="24">
        <v>7658000</v>
      </c>
      <c r="K109" s="24">
        <v>9572566</v>
      </c>
      <c r="L109" s="24">
        <v>8552521.4997582436</v>
      </c>
      <c r="M109" s="24">
        <v>4812037.2518976443</v>
      </c>
      <c r="N109" s="24">
        <v>3725134.8956695441</v>
      </c>
      <c r="O109" s="24">
        <v>1421550.3066866137</v>
      </c>
      <c r="P109" s="24">
        <v>-1029637.4873460121</v>
      </c>
      <c r="Q109" s="24">
        <v>5593097.1242575422</v>
      </c>
      <c r="R109" s="24">
        <v>11187746.254078003</v>
      </c>
      <c r="S109" s="24">
        <v>19473358.513869897</v>
      </c>
      <c r="T109" s="24">
        <v>25863966.444041375</v>
      </c>
      <c r="U109" s="24">
        <v>42181480.661225736</v>
      </c>
      <c r="V109" s="24">
        <v>65154495.466897212</v>
      </c>
      <c r="W109" s="24">
        <v>88359197.556381032</v>
      </c>
      <c r="X109" s="24">
        <v>107471188.41047007</v>
      </c>
      <c r="Y109" s="24">
        <v>110308384.01420948</v>
      </c>
      <c r="Z109" s="24">
        <v>113861220.79561543</v>
      </c>
      <c r="AA109" s="24">
        <v>119005299.06335257</v>
      </c>
      <c r="AB109" s="24">
        <v>123486115.7733013</v>
      </c>
    </row>
    <row r="110" spans="9:28" x14ac:dyDescent="0.25">
      <c r="I110">
        <v>88</v>
      </c>
      <c r="J110" s="24">
        <v>7658000</v>
      </c>
      <c r="K110" s="24">
        <v>9572566</v>
      </c>
      <c r="L110" s="24">
        <v>9213814.8027995825</v>
      </c>
      <c r="M110" s="24">
        <v>5593708.0157476906</v>
      </c>
      <c r="N110" s="24">
        <v>4611206.5433957819</v>
      </c>
      <c r="O110" s="24">
        <v>3755303.5790760666</v>
      </c>
      <c r="P110" s="24">
        <v>3908916.4010821786</v>
      </c>
      <c r="Q110" s="24">
        <v>10980614.169990597</v>
      </c>
      <c r="R110" s="24">
        <v>17584013.028342765</v>
      </c>
      <c r="S110" s="24">
        <v>24483550.799741901</v>
      </c>
      <c r="T110" s="24">
        <v>31297284.133243769</v>
      </c>
      <c r="U110" s="24">
        <v>51849087.668040298</v>
      </c>
      <c r="V110" s="24">
        <v>72179644.024325401</v>
      </c>
      <c r="W110" s="24">
        <v>92363326.42923525</v>
      </c>
      <c r="X110" s="24">
        <v>113709310.66300896</v>
      </c>
      <c r="Y110" s="24">
        <v>115648243.12508743</v>
      </c>
      <c r="Z110" s="24">
        <v>120979070.48217385</v>
      </c>
      <c r="AA110" s="24">
        <v>128521807.12005</v>
      </c>
      <c r="AB110" s="24">
        <v>135295347.10244909</v>
      </c>
    </row>
    <row r="111" spans="9:28" x14ac:dyDescent="0.25">
      <c r="I111">
        <v>89</v>
      </c>
      <c r="J111" s="24">
        <v>7658000</v>
      </c>
      <c r="K111" s="24">
        <v>9572566</v>
      </c>
      <c r="L111" s="24">
        <v>8440501.9164996408</v>
      </c>
      <c r="M111" s="24">
        <v>6198694.7153085656</v>
      </c>
      <c r="N111" s="24">
        <v>3697465.078597771</v>
      </c>
      <c r="O111" s="24">
        <v>3555479.4217938036</v>
      </c>
      <c r="P111" s="24">
        <v>3284414.8556965869</v>
      </c>
      <c r="Q111" s="24">
        <v>11857054.956829429</v>
      </c>
      <c r="R111" s="24">
        <v>16596099.842687098</v>
      </c>
      <c r="S111" s="24">
        <v>20946886.395078652</v>
      </c>
      <c r="T111" s="24">
        <v>26245805.497057285</v>
      </c>
      <c r="U111" s="24">
        <v>43750810.457473576</v>
      </c>
      <c r="V111" s="24">
        <v>64563088.405634522</v>
      </c>
      <c r="W111" s="24">
        <v>86113900.865242869</v>
      </c>
      <c r="X111" s="24">
        <v>108444333.17434017</v>
      </c>
      <c r="Y111" s="24">
        <v>111330934.27348588</v>
      </c>
      <c r="Z111" s="24">
        <v>118017574.49959001</v>
      </c>
      <c r="AA111" s="24">
        <v>124087843.50342824</v>
      </c>
      <c r="AB111" s="24">
        <v>131358814.3172825</v>
      </c>
    </row>
    <row r="112" spans="9:28" x14ac:dyDescent="0.25">
      <c r="I112">
        <v>90</v>
      </c>
      <c r="J112" s="24">
        <v>7658000</v>
      </c>
      <c r="K112" s="24">
        <v>9572566</v>
      </c>
      <c r="L112" s="24">
        <v>7135338.9562882576</v>
      </c>
      <c r="M112" s="24">
        <v>4929297.4110519644</v>
      </c>
      <c r="N112" s="24">
        <v>5983040.1799493916</v>
      </c>
      <c r="O112" s="24">
        <v>5506089.207540581</v>
      </c>
      <c r="P112" s="24">
        <v>5352707.3257667143</v>
      </c>
      <c r="Q112" s="24">
        <v>12116977.183841327</v>
      </c>
      <c r="R112" s="24">
        <v>18097602.281065546</v>
      </c>
      <c r="S112" s="24">
        <v>25110418.860103473</v>
      </c>
      <c r="T112" s="24">
        <v>33428599.295170121</v>
      </c>
      <c r="U112" s="24">
        <v>51009411.756552748</v>
      </c>
      <c r="V112" s="24">
        <v>68669587.8450813</v>
      </c>
      <c r="W112" s="24">
        <v>88623729.035859555</v>
      </c>
      <c r="X112" s="24">
        <v>108337506.43149193</v>
      </c>
      <c r="Y112" s="24">
        <v>110847356.60497826</v>
      </c>
      <c r="Z112" s="24">
        <v>114989863.41374181</v>
      </c>
      <c r="AA112" s="24">
        <v>122476381.98676218</v>
      </c>
      <c r="AB112" s="24">
        <v>127431688.59171508</v>
      </c>
    </row>
    <row r="113" spans="9:28" x14ac:dyDescent="0.25">
      <c r="I113">
        <v>91</v>
      </c>
      <c r="J113" s="24">
        <v>7658000</v>
      </c>
      <c r="K113" s="24">
        <v>9572566</v>
      </c>
      <c r="L113" s="24">
        <v>9319608.4804276992</v>
      </c>
      <c r="M113" s="24">
        <v>5596363.997369932</v>
      </c>
      <c r="N113" s="24">
        <v>4299894.6968028955</v>
      </c>
      <c r="O113" s="24">
        <v>5890531.2746698111</v>
      </c>
      <c r="P113" s="24">
        <v>3955449.4090436492</v>
      </c>
      <c r="Q113" s="24">
        <v>12380168.178990824</v>
      </c>
      <c r="R113" s="24">
        <v>18297871.998351894</v>
      </c>
      <c r="S113" s="24">
        <v>23657913.016328476</v>
      </c>
      <c r="T113" s="24">
        <v>29417975.19983514</v>
      </c>
      <c r="U113" s="24">
        <v>47645182.331396043</v>
      </c>
      <c r="V113" s="24">
        <v>69366903.12151733</v>
      </c>
      <c r="W113" s="24">
        <v>91218739.45319131</v>
      </c>
      <c r="X113" s="24">
        <v>109876893.33307008</v>
      </c>
      <c r="Y113" s="24">
        <v>114307956.8926542</v>
      </c>
      <c r="Z113" s="24">
        <v>121267219.01914388</v>
      </c>
      <c r="AA113" s="24">
        <v>128408018.97934936</v>
      </c>
      <c r="AB113" s="24">
        <v>137019675.30831853</v>
      </c>
    </row>
    <row r="114" spans="9:28" x14ac:dyDescent="0.25">
      <c r="I114">
        <v>92</v>
      </c>
      <c r="J114" s="24">
        <v>7658000</v>
      </c>
      <c r="K114" s="24">
        <v>9572566</v>
      </c>
      <c r="L114" s="24">
        <v>9646458.7478981391</v>
      </c>
      <c r="M114" s="24">
        <v>7013017.6570736542</v>
      </c>
      <c r="N114" s="24">
        <v>6511323.9739416949</v>
      </c>
      <c r="O114" s="24">
        <v>6238334.0846755709</v>
      </c>
      <c r="P114" s="24">
        <v>5099761.8629785664</v>
      </c>
      <c r="Q114" s="24">
        <v>14597618.502985789</v>
      </c>
      <c r="R114" s="24">
        <v>21513672.835426748</v>
      </c>
      <c r="S114" s="24">
        <v>29123693.206161395</v>
      </c>
      <c r="T114" s="24">
        <v>34091235.161806725</v>
      </c>
      <c r="U114" s="24">
        <v>51839827.727428079</v>
      </c>
      <c r="V114" s="24">
        <v>72275941.483783901</v>
      </c>
      <c r="W114" s="24">
        <v>95052583.843503863</v>
      </c>
      <c r="X114" s="24">
        <v>115621279.92621344</v>
      </c>
      <c r="Y114" s="24">
        <v>117710615.5593809</v>
      </c>
      <c r="Z114" s="24">
        <v>123813030.87741771</v>
      </c>
      <c r="AA114" s="24">
        <v>130060832.82009649</v>
      </c>
      <c r="AB114" s="24">
        <v>136315575.75763488</v>
      </c>
    </row>
    <row r="115" spans="9:28" x14ac:dyDescent="0.25">
      <c r="I115">
        <v>93</v>
      </c>
      <c r="J115" s="24">
        <v>7658000</v>
      </c>
      <c r="K115" s="24">
        <v>9572566</v>
      </c>
      <c r="L115" s="24">
        <v>10013190.53825976</v>
      </c>
      <c r="M115" s="24">
        <v>7257375.6183718834</v>
      </c>
      <c r="N115" s="24">
        <v>7103061.0897516869</v>
      </c>
      <c r="O115" s="24">
        <v>8260009.0813651346</v>
      </c>
      <c r="P115" s="24">
        <v>6250151.2758218348</v>
      </c>
      <c r="Q115" s="24">
        <v>12200288.204140618</v>
      </c>
      <c r="R115" s="24">
        <v>17984041.097120591</v>
      </c>
      <c r="S115" s="24">
        <v>26240900.302575015</v>
      </c>
      <c r="T115" s="24">
        <v>31172480.865661591</v>
      </c>
      <c r="U115" s="24">
        <v>47743913.238741085</v>
      </c>
      <c r="V115" s="24">
        <v>68446382.477246672</v>
      </c>
      <c r="W115" s="24">
        <v>89508834.506555676</v>
      </c>
      <c r="X115" s="24">
        <v>108490539.75531185</v>
      </c>
      <c r="Y115" s="24">
        <v>113424648.74259245</v>
      </c>
      <c r="Z115" s="24">
        <v>118210955.3283534</v>
      </c>
      <c r="AA115" s="24">
        <v>125216465.00360939</v>
      </c>
      <c r="AB115" s="24">
        <v>131439288.87390836</v>
      </c>
    </row>
    <row r="116" spans="9:28" x14ac:dyDescent="0.25">
      <c r="I116">
        <v>94</v>
      </c>
      <c r="J116" s="24">
        <v>7658000</v>
      </c>
      <c r="K116" s="24">
        <v>9572566</v>
      </c>
      <c r="L116" s="24">
        <v>6830727.3754730495</v>
      </c>
      <c r="M116" s="24">
        <v>5044622.5730687603</v>
      </c>
      <c r="N116" s="24">
        <v>3814718.4327085558</v>
      </c>
      <c r="O116" s="24">
        <v>4102731.5010876376</v>
      </c>
      <c r="P116" s="24">
        <v>1682512.0279520974</v>
      </c>
      <c r="Q116" s="24">
        <v>9473429.6188678816</v>
      </c>
      <c r="R116" s="24">
        <v>13948096.935668424</v>
      </c>
      <c r="S116" s="24">
        <v>22109360.153394692</v>
      </c>
      <c r="T116" s="24">
        <v>29839415.818988681</v>
      </c>
      <c r="U116" s="24">
        <v>45584601.37716727</v>
      </c>
      <c r="V116" s="24">
        <v>63475779.027908087</v>
      </c>
      <c r="W116" s="24">
        <v>83704195.067204982</v>
      </c>
      <c r="X116" s="24">
        <v>105759646.33253652</v>
      </c>
      <c r="Y116" s="24">
        <v>108559854.88718423</v>
      </c>
      <c r="Z116" s="24">
        <v>112388413.4785974</v>
      </c>
      <c r="AA116" s="24">
        <v>119438108.87850533</v>
      </c>
      <c r="AB116" s="24">
        <v>126648832.49029973</v>
      </c>
    </row>
    <row r="117" spans="9:28" x14ac:dyDescent="0.25">
      <c r="I117">
        <v>95</v>
      </c>
      <c r="J117" s="24">
        <v>7658000</v>
      </c>
      <c r="K117" s="24">
        <v>9572566</v>
      </c>
      <c r="L117" s="24">
        <v>8009187.0080679068</v>
      </c>
      <c r="M117" s="24">
        <v>5686842.6213297257</v>
      </c>
      <c r="N117" s="24">
        <v>6966777.8379591824</v>
      </c>
      <c r="O117" s="24">
        <v>6578493.6697891196</v>
      </c>
      <c r="P117" s="24">
        <v>4666104.0396576179</v>
      </c>
      <c r="Q117" s="24">
        <v>13382644.792932745</v>
      </c>
      <c r="R117" s="24">
        <v>19125811.546989951</v>
      </c>
      <c r="S117" s="24">
        <v>23108489.519666545</v>
      </c>
      <c r="T117" s="24">
        <v>28941752.837514658</v>
      </c>
      <c r="U117" s="24">
        <v>47711156.887718752</v>
      </c>
      <c r="V117" s="24">
        <v>67135532.401070505</v>
      </c>
      <c r="W117" s="24">
        <v>89541056.533557996</v>
      </c>
      <c r="X117" s="24">
        <v>111161918.34657027</v>
      </c>
      <c r="Y117" s="24">
        <v>114868622.47013235</v>
      </c>
      <c r="Z117" s="24">
        <v>120747526.76353711</v>
      </c>
      <c r="AA117" s="24">
        <v>125858781.40443473</v>
      </c>
      <c r="AB117" s="24">
        <v>132652599.32623607</v>
      </c>
    </row>
    <row r="118" spans="9:28" x14ac:dyDescent="0.25">
      <c r="I118">
        <v>96</v>
      </c>
      <c r="J118" s="24">
        <v>7658000</v>
      </c>
      <c r="K118" s="24">
        <v>9572566</v>
      </c>
      <c r="L118" s="24">
        <v>9942309.6261573918</v>
      </c>
      <c r="M118" s="24">
        <v>10360833.346235082</v>
      </c>
      <c r="N118" s="24">
        <v>7407481.3451040555</v>
      </c>
      <c r="O118" s="24">
        <v>6461712.2859105356</v>
      </c>
      <c r="P118" s="24">
        <v>5124268.6462929118</v>
      </c>
      <c r="Q118" s="24">
        <v>10887176.402684562</v>
      </c>
      <c r="R118" s="24">
        <v>15891318.586490858</v>
      </c>
      <c r="S118" s="24">
        <v>23111200.415244631</v>
      </c>
      <c r="T118" s="24">
        <v>30501718.366026837</v>
      </c>
      <c r="U118" s="24">
        <v>49139335.046070144</v>
      </c>
      <c r="V118" s="24">
        <v>69600841.336070269</v>
      </c>
      <c r="W118" s="24">
        <v>90103162.425088674</v>
      </c>
      <c r="X118" s="24">
        <v>111999978.84547299</v>
      </c>
      <c r="Y118" s="24">
        <v>115320881.35994047</v>
      </c>
      <c r="Z118" s="24">
        <v>119773004.55855533</v>
      </c>
      <c r="AA118" s="24">
        <v>126397587.76689775</v>
      </c>
      <c r="AB118" s="24">
        <v>135435137.00476384</v>
      </c>
    </row>
    <row r="119" spans="9:28" x14ac:dyDescent="0.25">
      <c r="I119">
        <v>97</v>
      </c>
      <c r="J119" s="24">
        <v>7658000</v>
      </c>
      <c r="K119" s="24">
        <v>9572566</v>
      </c>
      <c r="L119" s="24">
        <v>9079733.8475177549</v>
      </c>
      <c r="M119" s="24">
        <v>8842233.2858170271</v>
      </c>
      <c r="N119" s="24">
        <v>7162321.2767461669</v>
      </c>
      <c r="O119" s="24">
        <v>5996131.8217121307</v>
      </c>
      <c r="P119" s="24">
        <v>6098014.3644049354</v>
      </c>
      <c r="Q119" s="24">
        <v>14495465.28504494</v>
      </c>
      <c r="R119" s="24">
        <v>19451180.609042816</v>
      </c>
      <c r="S119" s="24">
        <v>26609215.967319857</v>
      </c>
      <c r="T119" s="24">
        <v>32233010.520780858</v>
      </c>
      <c r="U119" s="24">
        <v>51998688.682616949</v>
      </c>
      <c r="V119" s="24">
        <v>70885922.677441716</v>
      </c>
      <c r="W119" s="24">
        <v>94411490.426745057</v>
      </c>
      <c r="X119" s="24">
        <v>115596782.88089882</v>
      </c>
      <c r="Y119" s="24">
        <v>120665928.93264318</v>
      </c>
      <c r="Z119" s="24">
        <v>123368343.75721943</v>
      </c>
      <c r="AA119" s="24">
        <v>127606328.47779177</v>
      </c>
      <c r="AB119" s="24">
        <v>135048520.27609935</v>
      </c>
    </row>
    <row r="120" spans="9:28" x14ac:dyDescent="0.25">
      <c r="I120">
        <v>98</v>
      </c>
      <c r="J120" s="24">
        <v>7658000</v>
      </c>
      <c r="K120" s="24">
        <v>9572566</v>
      </c>
      <c r="L120" s="24">
        <v>7697151.481790592</v>
      </c>
      <c r="M120" s="24">
        <v>5791101.7309651161</v>
      </c>
      <c r="N120" s="24">
        <v>7813277.1264285063</v>
      </c>
      <c r="O120" s="24">
        <v>8844835.0319977477</v>
      </c>
      <c r="P120" s="24">
        <v>7866638.5998472236</v>
      </c>
      <c r="Q120" s="24">
        <v>16746354.206907343</v>
      </c>
      <c r="R120" s="24">
        <v>24453488.581332967</v>
      </c>
      <c r="S120" s="24">
        <v>28357367.172851566</v>
      </c>
      <c r="T120" s="24">
        <v>35103202.988226473</v>
      </c>
      <c r="U120" s="24">
        <v>53115665.062264971</v>
      </c>
      <c r="V120" s="24">
        <v>73094744.061564639</v>
      </c>
      <c r="W120" s="24">
        <v>94330871.571161106</v>
      </c>
      <c r="X120" s="24">
        <v>115195153.63681085</v>
      </c>
      <c r="Y120" s="24">
        <v>117821968.13921715</v>
      </c>
      <c r="Z120" s="24">
        <v>121681303.46677756</v>
      </c>
      <c r="AA120" s="24">
        <v>126198570.35385542</v>
      </c>
      <c r="AB120" s="24">
        <v>134468622.93616596</v>
      </c>
    </row>
    <row r="121" spans="9:28" x14ac:dyDescent="0.25">
      <c r="I121">
        <v>99</v>
      </c>
      <c r="J121" s="24">
        <v>7658000</v>
      </c>
      <c r="K121" s="24">
        <v>9572566</v>
      </c>
      <c r="L121" s="24">
        <v>8758375.6589471642</v>
      </c>
      <c r="M121" s="24">
        <v>8380114.7959599514</v>
      </c>
      <c r="N121" s="24">
        <v>6078967.6943568531</v>
      </c>
      <c r="O121" s="24">
        <v>5885692.2724036146</v>
      </c>
      <c r="P121" s="24">
        <v>4584222.468637811</v>
      </c>
      <c r="Q121" s="24">
        <v>11892949.001467777</v>
      </c>
      <c r="R121" s="24">
        <v>18646785.419403601</v>
      </c>
      <c r="S121" s="24">
        <v>22675801.777414452</v>
      </c>
      <c r="T121" s="24">
        <v>30276684.276216563</v>
      </c>
      <c r="U121" s="24">
        <v>46154354.836246938</v>
      </c>
      <c r="V121" s="24">
        <v>64192673.360457301</v>
      </c>
      <c r="W121" s="24">
        <v>85243011.394587904</v>
      </c>
      <c r="X121" s="24">
        <v>108122778.38535514</v>
      </c>
      <c r="Y121" s="24">
        <v>111610282.30941546</v>
      </c>
      <c r="Z121" s="24">
        <v>118162133.0183074</v>
      </c>
      <c r="AA121" s="24">
        <v>123481200.61591773</v>
      </c>
      <c r="AB121" s="24">
        <v>130673850.29911877</v>
      </c>
    </row>
    <row r="122" spans="9:28" x14ac:dyDescent="0.25">
      <c r="I122">
        <v>100</v>
      </c>
      <c r="J122" s="24">
        <v>7658000</v>
      </c>
      <c r="K122" s="24">
        <v>9572566</v>
      </c>
      <c r="L122" s="24">
        <v>5727821.8171087354</v>
      </c>
      <c r="M122" s="24">
        <v>3315009.2702576909</v>
      </c>
      <c r="N122" s="24">
        <v>5300454.7903146073</v>
      </c>
      <c r="O122" s="24">
        <v>4178079.138890652</v>
      </c>
      <c r="P122" s="24">
        <v>828143.28034246154</v>
      </c>
      <c r="Q122" s="24">
        <v>9329145.143087972</v>
      </c>
      <c r="R122" s="24">
        <v>16787017.715768568</v>
      </c>
      <c r="S122" s="24">
        <v>22026662.039232142</v>
      </c>
      <c r="T122" s="24">
        <v>26766303.049456798</v>
      </c>
      <c r="U122" s="24">
        <v>47654000.339291863</v>
      </c>
      <c r="V122" s="24">
        <v>70113530.313399926</v>
      </c>
      <c r="W122" s="24">
        <v>90112804.758603871</v>
      </c>
      <c r="X122" s="24">
        <v>112426437.64559749</v>
      </c>
      <c r="Y122" s="24">
        <v>116736116.78378104</v>
      </c>
      <c r="Z122" s="24">
        <v>120339212.33361045</v>
      </c>
      <c r="AA122" s="24">
        <v>126118149.76218574</v>
      </c>
      <c r="AB122" s="24">
        <v>133231896.54630026</v>
      </c>
    </row>
    <row r="123" spans="9:28" x14ac:dyDescent="0.25">
      <c r="J123">
        <f t="shared" ref="J123:O123" si="17">COUNTIF(J23:J122,"&lt;0")</f>
        <v>0</v>
      </c>
      <c r="K123">
        <f t="shared" si="17"/>
        <v>0</v>
      </c>
      <c r="L123">
        <f t="shared" ca="1" si="17"/>
        <v>0</v>
      </c>
      <c r="M123">
        <f t="shared" ca="1" si="17"/>
        <v>0</v>
      </c>
      <c r="N123">
        <f t="shared" ca="1" si="17"/>
        <v>0</v>
      </c>
      <c r="O123">
        <f t="shared" ca="1" si="17"/>
        <v>1</v>
      </c>
      <c r="P123">
        <f t="shared" ref="P123:AB123" ca="1" si="18">COUNTIF(P23:P122,"&lt;0")</f>
        <v>5</v>
      </c>
      <c r="Q123">
        <f t="shared" ca="1" si="18"/>
        <v>0</v>
      </c>
      <c r="R123">
        <f t="shared" ca="1" si="18"/>
        <v>0</v>
      </c>
      <c r="S123">
        <f t="shared" ca="1" si="18"/>
        <v>0</v>
      </c>
      <c r="T123">
        <f t="shared" ca="1" si="18"/>
        <v>0</v>
      </c>
      <c r="U123">
        <f t="shared" ca="1" si="18"/>
        <v>0</v>
      </c>
      <c r="V123">
        <f t="shared" ca="1" si="18"/>
        <v>0</v>
      </c>
      <c r="W123">
        <f t="shared" ca="1" si="18"/>
        <v>0</v>
      </c>
      <c r="X123">
        <f t="shared" ca="1" si="18"/>
        <v>0</v>
      </c>
      <c r="Y123">
        <f t="shared" ca="1" si="18"/>
        <v>0</v>
      </c>
      <c r="Z123">
        <f t="shared" ca="1" si="18"/>
        <v>0</v>
      </c>
      <c r="AA123">
        <f t="shared" ca="1" si="18"/>
        <v>0</v>
      </c>
      <c r="AB123">
        <f t="shared" ca="1" si="18"/>
        <v>0</v>
      </c>
    </row>
  </sheetData>
  <pageMargins left="0.7" right="0.7" top="0.75" bottom="0.75" header="0.3" footer="0.3"/>
  <pageSetup paperSize="3" scale="37" orientation="landscape" horizontalDpi="4294967295" verticalDpi="4294967295" r:id="rId1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8041F32-4BA4-43BA-ACB6-369562460C6E}">
  <sheetPr>
    <tabColor rgb="FFFFFF00"/>
    <pageSetUpPr fitToPage="1"/>
  </sheetPr>
  <dimension ref="A2:AB43"/>
  <sheetViews>
    <sheetView tabSelected="1" zoomScale="85" zoomScaleNormal="85" workbookViewId="0">
      <selection activeCell="G11" sqref="G11"/>
    </sheetView>
  </sheetViews>
  <sheetFormatPr defaultRowHeight="15" x14ac:dyDescent="0.25"/>
  <cols>
    <col min="3" max="3" width="24.7109375" customWidth="1"/>
    <col min="4" max="4" width="12.5703125" bestFit="1" customWidth="1"/>
    <col min="5" max="7" width="13.7109375" bestFit="1" customWidth="1"/>
    <col min="8" max="8" width="15.85546875" customWidth="1"/>
    <col min="9" max="9" width="13.85546875" customWidth="1"/>
    <col min="10" max="10" width="13.5703125" customWidth="1"/>
    <col min="11" max="11" width="13.28515625" customWidth="1"/>
    <col min="12" max="12" width="14.28515625" customWidth="1"/>
    <col min="13" max="13" width="14.140625" customWidth="1"/>
    <col min="14" max="14" width="13.28515625" bestFit="1" customWidth="1"/>
    <col min="15" max="15" width="12.28515625" bestFit="1" customWidth="1"/>
    <col min="16" max="22" width="15.42578125" customWidth="1"/>
    <col min="23" max="23" width="17.5703125" customWidth="1"/>
    <col min="24" max="24" width="16.85546875" bestFit="1" customWidth="1"/>
    <col min="25" max="25" width="16.140625" bestFit="1" customWidth="1"/>
    <col min="26" max="27" width="25.140625" bestFit="1" customWidth="1"/>
  </cols>
  <sheetData>
    <row r="2" spans="1:23" x14ac:dyDescent="0.25">
      <c r="C2" s="29">
        <v>45027</v>
      </c>
      <c r="D2" t="s">
        <v>6</v>
      </c>
      <c r="E2" s="2" t="s">
        <v>7</v>
      </c>
      <c r="F2" t="s">
        <v>8</v>
      </c>
      <c r="G2" s="2" t="s">
        <v>283</v>
      </c>
    </row>
    <row r="4" spans="1:23" x14ac:dyDescent="0.25">
      <c r="D4">
        <v>2021</v>
      </c>
      <c r="E4">
        <v>2022</v>
      </c>
      <c r="F4">
        <v>2023</v>
      </c>
      <c r="G4">
        <v>2024</v>
      </c>
      <c r="H4">
        <v>2025</v>
      </c>
      <c r="I4">
        <v>2026</v>
      </c>
      <c r="J4">
        <v>2027</v>
      </c>
      <c r="K4">
        <v>2028</v>
      </c>
      <c r="L4">
        <v>2029</v>
      </c>
      <c r="M4">
        <v>2030</v>
      </c>
      <c r="N4">
        <v>2031</v>
      </c>
      <c r="O4">
        <v>2032</v>
      </c>
      <c r="P4">
        <v>2033</v>
      </c>
      <c r="Q4">
        <v>2034</v>
      </c>
      <c r="R4">
        <v>2035</v>
      </c>
      <c r="S4">
        <v>2036</v>
      </c>
      <c r="T4">
        <v>2037</v>
      </c>
      <c r="U4">
        <v>2038</v>
      </c>
      <c r="V4">
        <v>2039</v>
      </c>
      <c r="W4" t="s">
        <v>24</v>
      </c>
    </row>
    <row r="5" spans="1:23" x14ac:dyDescent="0.25">
      <c r="C5" t="s">
        <v>18</v>
      </c>
      <c r="D5" s="3">
        <v>958950</v>
      </c>
      <c r="E5" s="3">
        <v>964725</v>
      </c>
      <c r="F5" s="3">
        <v>964525</v>
      </c>
      <c r="G5" s="3">
        <v>963350</v>
      </c>
      <c r="H5" s="3">
        <v>966325</v>
      </c>
      <c r="I5" s="3">
        <v>964300</v>
      </c>
      <c r="J5" s="3">
        <v>964300</v>
      </c>
      <c r="K5" s="3">
        <v>964300</v>
      </c>
      <c r="L5" s="3">
        <v>964300</v>
      </c>
      <c r="M5" s="3">
        <v>964300</v>
      </c>
      <c r="N5" s="3">
        <v>964300</v>
      </c>
      <c r="O5" s="3">
        <v>964300</v>
      </c>
      <c r="P5" s="3">
        <v>964300</v>
      </c>
      <c r="Q5" s="3">
        <v>964301</v>
      </c>
      <c r="R5" s="3">
        <v>964302</v>
      </c>
      <c r="S5" s="3">
        <v>964303</v>
      </c>
      <c r="T5" s="3">
        <v>964304</v>
      </c>
      <c r="U5" s="3">
        <v>964305</v>
      </c>
      <c r="V5" s="3">
        <v>964306</v>
      </c>
      <c r="W5" s="31">
        <f t="shared" ref="W5:W40" si="0">SUM(D5:P5)</f>
        <v>12532275</v>
      </c>
    </row>
    <row r="6" spans="1:23" x14ac:dyDescent="0.25">
      <c r="A6" s="2" t="s">
        <v>22</v>
      </c>
      <c r="C6" t="s">
        <v>19</v>
      </c>
      <c r="D6" s="3">
        <v>200000</v>
      </c>
      <c r="E6" s="3">
        <f t="shared" ref="E6:P6" si="1">D6*(1+inf)</f>
        <v>208000</v>
      </c>
      <c r="F6" s="3">
        <f t="shared" si="1"/>
        <v>216320</v>
      </c>
      <c r="G6" s="3">
        <f t="shared" si="1"/>
        <v>224972.80000000002</v>
      </c>
      <c r="H6" s="3">
        <f t="shared" si="1"/>
        <v>233971.71200000003</v>
      </c>
      <c r="I6" s="3">
        <f t="shared" si="1"/>
        <v>243330.58048000003</v>
      </c>
      <c r="J6" s="3">
        <f t="shared" si="1"/>
        <v>253063.80369920004</v>
      </c>
      <c r="K6" s="3">
        <f t="shared" si="1"/>
        <v>263186.35584716807</v>
      </c>
      <c r="L6" s="3">
        <f t="shared" si="1"/>
        <v>273713.81008105481</v>
      </c>
      <c r="M6" s="3">
        <f t="shared" si="1"/>
        <v>284662.36248429702</v>
      </c>
      <c r="N6" s="3">
        <f t="shared" si="1"/>
        <v>296048.85698366893</v>
      </c>
      <c r="O6" s="3">
        <f t="shared" si="1"/>
        <v>307890.81126301567</v>
      </c>
      <c r="P6" s="3">
        <f t="shared" si="1"/>
        <v>320206.44371353631</v>
      </c>
      <c r="Q6" s="3">
        <f t="shared" ref="Q6" si="2">P6*(1+inf)</f>
        <v>333014.70146207779</v>
      </c>
      <c r="R6" s="3">
        <f t="shared" ref="R6" si="3">Q6*(1+inf)</f>
        <v>346335.28952056094</v>
      </c>
      <c r="S6" s="3">
        <f t="shared" ref="S6" si="4">R6*(1+inf)</f>
        <v>360188.70110138337</v>
      </c>
      <c r="T6" s="3">
        <f t="shared" ref="T6" si="5">S6*(1+inf)</f>
        <v>374596.24914543872</v>
      </c>
      <c r="U6" s="3">
        <f t="shared" ref="U6" si="6">T6*(1+inf)</f>
        <v>389580.09911125631</v>
      </c>
      <c r="V6" s="3">
        <f t="shared" ref="V6" si="7">U6*(1+inf)</f>
        <v>405163.30307570659</v>
      </c>
      <c r="W6" s="31">
        <f t="shared" si="0"/>
        <v>3325367.5365519412</v>
      </c>
    </row>
    <row r="7" spans="1:23" x14ac:dyDescent="0.25">
      <c r="A7" s="27" t="s">
        <v>23</v>
      </c>
      <c r="C7" t="s">
        <v>30</v>
      </c>
      <c r="D7" s="3">
        <v>150000</v>
      </c>
      <c r="E7" s="3">
        <v>460000</v>
      </c>
      <c r="F7" s="3">
        <v>100000</v>
      </c>
      <c r="G7" s="3"/>
      <c r="H7" s="3"/>
      <c r="I7" s="3"/>
      <c r="J7" s="3"/>
      <c r="K7" s="3"/>
      <c r="L7" s="3"/>
      <c r="M7" s="3"/>
      <c r="N7" s="3"/>
      <c r="O7" s="3"/>
      <c r="P7" s="3"/>
      <c r="Q7" s="3"/>
      <c r="R7" s="3"/>
      <c r="S7" s="3"/>
      <c r="T7" s="3"/>
      <c r="U7" s="3"/>
      <c r="V7" s="3"/>
      <c r="W7" s="31">
        <f t="shared" si="0"/>
        <v>710000</v>
      </c>
    </row>
    <row r="8" spans="1:23" x14ac:dyDescent="0.25">
      <c r="C8" t="s">
        <v>20</v>
      </c>
      <c r="D8" s="3">
        <v>500000</v>
      </c>
      <c r="E8" s="3">
        <v>200000</v>
      </c>
      <c r="F8" s="3"/>
      <c r="G8" s="3"/>
      <c r="H8" s="3"/>
      <c r="I8" s="3"/>
      <c r="J8" s="3"/>
      <c r="K8" s="3"/>
      <c r="L8" s="3"/>
      <c r="M8" s="3"/>
      <c r="N8" s="3"/>
      <c r="O8" s="3"/>
      <c r="P8" s="3"/>
      <c r="Q8" s="3"/>
      <c r="R8" s="3"/>
      <c r="S8" s="3"/>
      <c r="T8" s="3"/>
      <c r="U8" s="3"/>
      <c r="V8" s="3"/>
      <c r="W8" s="31">
        <f t="shared" si="0"/>
        <v>700000</v>
      </c>
    </row>
    <row r="9" spans="1:23" x14ac:dyDescent="0.25">
      <c r="C9" t="s">
        <v>38</v>
      </c>
      <c r="D9" s="3">
        <f>1000000+700000+1000000</f>
        <v>2700000</v>
      </c>
      <c r="E9" s="3">
        <v>4750000</v>
      </c>
      <c r="F9" s="3">
        <v>1750000</v>
      </c>
      <c r="G9" s="3">
        <v>250000</v>
      </c>
      <c r="H9" s="3"/>
      <c r="I9" s="3"/>
      <c r="J9" s="3"/>
      <c r="K9" s="3"/>
      <c r="L9" s="3"/>
      <c r="M9" s="3"/>
      <c r="N9" s="3"/>
      <c r="O9" s="3"/>
      <c r="P9" s="3"/>
      <c r="Q9" s="3"/>
      <c r="R9" s="3"/>
      <c r="S9" s="3"/>
      <c r="T9" s="3"/>
      <c r="U9" s="3"/>
      <c r="V9" s="3"/>
      <c r="W9" s="31">
        <f t="shared" si="0"/>
        <v>9450000</v>
      </c>
    </row>
    <row r="10" spans="1:23" x14ac:dyDescent="0.25">
      <c r="C10" t="s">
        <v>39</v>
      </c>
      <c r="D10" s="3">
        <v>100000</v>
      </c>
      <c r="E10" s="3">
        <v>300000</v>
      </c>
      <c r="F10" s="3">
        <v>200000</v>
      </c>
      <c r="G10" s="3">
        <v>750000</v>
      </c>
      <c r="H10" s="3">
        <v>1000000</v>
      </c>
      <c r="I10" s="3">
        <v>3000000</v>
      </c>
      <c r="J10" s="3">
        <v>200000</v>
      </c>
      <c r="K10" s="3"/>
      <c r="L10" s="3"/>
      <c r="M10" s="3"/>
      <c r="N10" s="3"/>
      <c r="O10" s="3"/>
      <c r="P10" s="3"/>
      <c r="Q10" s="3"/>
      <c r="R10" s="3"/>
      <c r="S10" s="3"/>
      <c r="T10" s="3"/>
      <c r="U10" s="3"/>
      <c r="V10" s="3"/>
      <c r="W10" s="31">
        <f t="shared" si="0"/>
        <v>5550000</v>
      </c>
    </row>
    <row r="11" spans="1:23" x14ac:dyDescent="0.25">
      <c r="C11" t="s">
        <v>21</v>
      </c>
      <c r="D11" s="26"/>
      <c r="E11" s="3"/>
      <c r="F11" s="3">
        <v>500000</v>
      </c>
      <c r="G11" s="46">
        <v>1000000</v>
      </c>
      <c r="H11" s="3"/>
      <c r="I11" s="3"/>
      <c r="J11" s="3"/>
      <c r="K11" s="3"/>
      <c r="L11" s="3"/>
      <c r="M11" s="3"/>
      <c r="N11" s="3"/>
      <c r="O11" s="3"/>
      <c r="P11" s="3"/>
      <c r="Q11" s="3"/>
      <c r="R11" s="3"/>
      <c r="S11" s="3"/>
      <c r="T11" s="3"/>
      <c r="U11" s="3"/>
      <c r="V11" s="3"/>
      <c r="W11" s="31">
        <f t="shared" si="0"/>
        <v>1500000</v>
      </c>
    </row>
    <row r="12" spans="1:23" s="27" customFormat="1" x14ac:dyDescent="0.25">
      <c r="C12" s="27" t="s">
        <v>41</v>
      </c>
      <c r="D12" s="28"/>
      <c r="E12" s="25"/>
      <c r="F12" s="25"/>
      <c r="G12" s="28"/>
      <c r="H12" s="28"/>
      <c r="I12" s="25">
        <v>100000</v>
      </c>
      <c r="J12" s="25">
        <v>500000</v>
      </c>
      <c r="K12" s="25">
        <v>750000</v>
      </c>
      <c r="L12" s="25">
        <v>3000000</v>
      </c>
      <c r="M12" s="25">
        <v>5000000</v>
      </c>
      <c r="N12" s="25">
        <v>750000</v>
      </c>
      <c r="O12" s="25">
        <v>100000</v>
      </c>
      <c r="P12" s="25"/>
      <c r="Q12" s="25"/>
      <c r="R12" s="25"/>
      <c r="S12" s="25"/>
      <c r="T12" s="25"/>
      <c r="U12" s="25"/>
      <c r="V12" s="25"/>
      <c r="W12" s="31">
        <f t="shared" si="0"/>
        <v>10200000</v>
      </c>
    </row>
    <row r="13" spans="1:23" s="27" customFormat="1" x14ac:dyDescent="0.25">
      <c r="B13" s="35" t="s">
        <v>285</v>
      </c>
      <c r="C13" s="27" t="s">
        <v>284</v>
      </c>
      <c r="D13" s="28"/>
      <c r="E13" s="25"/>
      <c r="F13" s="25"/>
      <c r="G13" s="28"/>
      <c r="H13" s="25">
        <v>3100000</v>
      </c>
      <c r="I13" s="25"/>
      <c r="J13" s="25"/>
      <c r="K13" s="25"/>
      <c r="L13" s="25"/>
      <c r="M13" s="25"/>
      <c r="N13" s="25"/>
      <c r="O13" s="25"/>
      <c r="P13" s="25"/>
      <c r="Q13" s="25"/>
      <c r="R13" s="25"/>
      <c r="S13" s="25"/>
      <c r="T13" s="25"/>
      <c r="U13" s="25"/>
      <c r="V13" s="25"/>
      <c r="W13" s="32"/>
    </row>
    <row r="14" spans="1:23" s="27" customFormat="1" x14ac:dyDescent="0.25">
      <c r="B14" s="35" t="s">
        <v>285</v>
      </c>
      <c r="C14" s="27" t="s">
        <v>286</v>
      </c>
      <c r="D14" s="28"/>
      <c r="E14" s="25"/>
      <c r="F14" s="28"/>
      <c r="G14" s="28"/>
      <c r="H14" s="25"/>
      <c r="I14" s="25">
        <v>2000000</v>
      </c>
      <c r="J14" s="25"/>
      <c r="K14" s="25"/>
      <c r="L14" s="25"/>
      <c r="M14" s="25"/>
      <c r="N14" s="25"/>
      <c r="O14" s="25"/>
      <c r="P14" s="25"/>
      <c r="Q14" s="25"/>
      <c r="R14" s="25"/>
      <c r="S14" s="25"/>
      <c r="T14" s="25"/>
      <c r="U14" s="25"/>
      <c r="V14" s="25"/>
      <c r="W14" s="32">
        <f t="shared" si="0"/>
        <v>2000000</v>
      </c>
    </row>
    <row r="15" spans="1:23" s="27" customFormat="1" x14ac:dyDescent="0.25">
      <c r="B15" s="35" t="s">
        <v>285</v>
      </c>
      <c r="C15" s="27" t="s">
        <v>287</v>
      </c>
      <c r="D15" s="28"/>
      <c r="E15" s="25"/>
      <c r="F15" s="25"/>
      <c r="G15" s="25"/>
      <c r="H15" s="25"/>
      <c r="I15" s="25"/>
      <c r="J15" s="25"/>
      <c r="K15" s="25">
        <v>1821000</v>
      </c>
      <c r="L15" s="25"/>
      <c r="M15" s="25"/>
      <c r="N15" s="25"/>
      <c r="O15" s="25"/>
      <c r="P15" s="25"/>
      <c r="Q15" s="25"/>
      <c r="R15" s="25"/>
      <c r="S15" s="25"/>
      <c r="T15" s="25"/>
      <c r="U15" s="25"/>
      <c r="V15" s="25"/>
      <c r="W15" s="32">
        <f t="shared" si="0"/>
        <v>1821000</v>
      </c>
    </row>
    <row r="16" spans="1:23" s="27" customFormat="1" x14ac:dyDescent="0.25">
      <c r="B16" s="35" t="s">
        <v>285</v>
      </c>
      <c r="C16" s="27" t="s">
        <v>288</v>
      </c>
      <c r="D16" s="28"/>
      <c r="E16" s="25"/>
      <c r="F16" s="25"/>
      <c r="G16" s="25"/>
      <c r="H16" s="25"/>
      <c r="I16" s="25"/>
      <c r="J16" s="25"/>
      <c r="K16" s="25"/>
      <c r="L16" s="25">
        <v>1643000</v>
      </c>
      <c r="M16" s="25"/>
      <c r="N16" s="25"/>
      <c r="O16" s="25"/>
      <c r="P16" s="25"/>
      <c r="Q16" s="25"/>
      <c r="R16" s="25"/>
      <c r="S16" s="25"/>
      <c r="T16" s="25"/>
      <c r="U16" s="25"/>
      <c r="V16" s="25"/>
      <c r="W16" s="32">
        <f t="shared" ref="W16:W24" si="8">SUM(D16:P16)</f>
        <v>1643000</v>
      </c>
    </row>
    <row r="17" spans="2:24" s="27" customFormat="1" x14ac:dyDescent="0.25">
      <c r="B17" s="35" t="s">
        <v>285</v>
      </c>
      <c r="C17" s="27" t="s">
        <v>289</v>
      </c>
      <c r="D17" s="28"/>
      <c r="E17" s="25"/>
      <c r="F17" s="25"/>
      <c r="G17" s="25"/>
      <c r="H17" s="25"/>
      <c r="I17" s="25"/>
      <c r="J17" s="25"/>
      <c r="K17" s="25"/>
      <c r="L17" s="25"/>
      <c r="M17" s="25">
        <v>1179000</v>
      </c>
      <c r="N17" s="25"/>
      <c r="O17" s="25"/>
      <c r="P17" s="25"/>
      <c r="Q17" s="25"/>
      <c r="R17" s="25"/>
      <c r="S17" s="25"/>
      <c r="T17" s="25"/>
      <c r="U17" s="25"/>
      <c r="V17" s="25"/>
      <c r="W17" s="32">
        <f t="shared" si="8"/>
        <v>1179000</v>
      </c>
    </row>
    <row r="18" spans="2:24" s="27" customFormat="1" x14ac:dyDescent="0.25">
      <c r="B18" s="35" t="s">
        <v>285</v>
      </c>
      <c r="C18" s="27" t="s">
        <v>290</v>
      </c>
      <c r="D18" s="28"/>
      <c r="E18" s="25"/>
      <c r="F18" s="25"/>
      <c r="G18" s="25"/>
      <c r="H18" s="25"/>
      <c r="I18" s="25"/>
      <c r="J18" s="25"/>
      <c r="K18" s="25"/>
      <c r="L18" s="25"/>
      <c r="M18" s="25"/>
      <c r="N18" s="25">
        <v>2179000</v>
      </c>
      <c r="O18" s="25"/>
      <c r="P18" s="25"/>
      <c r="Q18" s="25"/>
      <c r="R18" s="25"/>
      <c r="S18" s="25"/>
      <c r="T18" s="25"/>
      <c r="U18" s="25"/>
      <c r="V18" s="25"/>
      <c r="W18" s="32">
        <f t="shared" si="8"/>
        <v>2179000</v>
      </c>
    </row>
    <row r="19" spans="2:24" s="27" customFormat="1" x14ac:dyDescent="0.25">
      <c r="B19" s="35" t="s">
        <v>285</v>
      </c>
      <c r="C19" s="27" t="s">
        <v>291</v>
      </c>
      <c r="D19" s="28"/>
      <c r="E19" s="25"/>
      <c r="F19" s="25"/>
      <c r="G19" s="25"/>
      <c r="H19" s="25"/>
      <c r="I19" s="25"/>
      <c r="J19" s="25"/>
      <c r="K19" s="25"/>
      <c r="L19" s="25"/>
      <c r="M19" s="25"/>
      <c r="N19" s="25"/>
      <c r="O19" s="25">
        <v>2357000</v>
      </c>
      <c r="P19" s="25"/>
      <c r="Q19" s="25"/>
      <c r="R19" s="25"/>
      <c r="S19" s="25"/>
      <c r="T19" s="25"/>
      <c r="U19" s="25"/>
      <c r="V19" s="25"/>
      <c r="W19" s="32">
        <f t="shared" si="8"/>
        <v>2357000</v>
      </c>
    </row>
    <row r="20" spans="2:24" s="27" customFormat="1" x14ac:dyDescent="0.25">
      <c r="B20" s="35" t="s">
        <v>285</v>
      </c>
      <c r="C20" s="27" t="s">
        <v>298</v>
      </c>
      <c r="D20" s="28"/>
      <c r="E20" s="25"/>
      <c r="F20" s="25"/>
      <c r="G20" s="25"/>
      <c r="H20" s="25"/>
      <c r="I20" s="25"/>
      <c r="J20" s="25"/>
      <c r="K20" s="25"/>
      <c r="L20" s="25"/>
      <c r="M20" s="25"/>
      <c r="N20" s="25"/>
      <c r="O20" s="25"/>
      <c r="P20" s="25">
        <v>1429000</v>
      </c>
      <c r="Q20" s="25"/>
      <c r="R20" s="25"/>
      <c r="S20" s="25"/>
      <c r="T20" s="25"/>
      <c r="U20" s="25"/>
      <c r="V20" s="25"/>
      <c r="W20" s="32"/>
    </row>
    <row r="21" spans="2:24" s="27" customFormat="1" x14ac:dyDescent="0.25">
      <c r="B21" s="35" t="s">
        <v>285</v>
      </c>
      <c r="C21" s="27" t="s">
        <v>292</v>
      </c>
      <c r="D21" s="28"/>
      <c r="E21" s="25"/>
      <c r="F21" s="25"/>
      <c r="G21" s="25"/>
      <c r="H21" s="25"/>
      <c r="I21" s="25"/>
      <c r="J21" s="25"/>
      <c r="K21" s="25"/>
      <c r="L21" s="25"/>
      <c r="M21" s="25"/>
      <c r="N21" s="25"/>
      <c r="O21" s="25"/>
      <c r="P21" s="25"/>
      <c r="Q21" s="25">
        <v>1429000</v>
      </c>
      <c r="R21" s="25"/>
      <c r="S21" s="25"/>
      <c r="T21" s="25"/>
      <c r="U21" s="25"/>
      <c r="V21" s="25"/>
      <c r="W21" s="32">
        <f t="shared" si="8"/>
        <v>0</v>
      </c>
    </row>
    <row r="22" spans="2:24" s="27" customFormat="1" x14ac:dyDescent="0.25">
      <c r="B22" s="35" t="s">
        <v>285</v>
      </c>
      <c r="C22" s="27" t="s">
        <v>293</v>
      </c>
      <c r="D22" s="28"/>
      <c r="E22" s="25"/>
      <c r="F22" s="25"/>
      <c r="G22" s="25"/>
      <c r="H22" s="25"/>
      <c r="I22" s="25"/>
      <c r="J22" s="25"/>
      <c r="K22" s="25"/>
      <c r="L22" s="25"/>
      <c r="M22" s="25"/>
      <c r="N22" s="25"/>
      <c r="O22" s="25"/>
      <c r="P22" s="25"/>
      <c r="Q22" s="25"/>
      <c r="R22" s="25">
        <v>1964000</v>
      </c>
      <c r="S22" s="25"/>
      <c r="T22" s="25"/>
      <c r="U22" s="25"/>
      <c r="V22" s="25"/>
      <c r="W22" s="32">
        <f t="shared" si="8"/>
        <v>0</v>
      </c>
    </row>
    <row r="23" spans="2:24" s="27" customFormat="1" x14ac:dyDescent="0.25">
      <c r="B23" s="35" t="s">
        <v>285</v>
      </c>
      <c r="C23" s="27" t="s">
        <v>294</v>
      </c>
      <c r="D23" s="28"/>
      <c r="E23" s="25"/>
      <c r="F23" s="25"/>
      <c r="G23" s="25"/>
      <c r="H23" s="25"/>
      <c r="I23" s="25"/>
      <c r="J23" s="25"/>
      <c r="K23" s="25"/>
      <c r="L23" s="25"/>
      <c r="M23" s="25"/>
      <c r="N23" s="25"/>
      <c r="O23" s="25"/>
      <c r="P23" s="25"/>
      <c r="Q23" s="25"/>
      <c r="R23" s="25"/>
      <c r="S23" s="25">
        <v>786000</v>
      </c>
      <c r="T23" s="25"/>
      <c r="U23" s="25"/>
      <c r="V23" s="25"/>
      <c r="W23" s="32">
        <f t="shared" si="8"/>
        <v>0</v>
      </c>
    </row>
    <row r="24" spans="2:24" s="27" customFormat="1" x14ac:dyDescent="0.25">
      <c r="B24" s="35" t="s">
        <v>285</v>
      </c>
      <c r="C24" s="27" t="s">
        <v>295</v>
      </c>
      <c r="D24" s="28"/>
      <c r="E24" s="25"/>
      <c r="F24" s="25"/>
      <c r="G24" s="25"/>
      <c r="H24" s="25"/>
      <c r="I24" s="25"/>
      <c r="J24" s="25"/>
      <c r="K24" s="25"/>
      <c r="L24" s="25"/>
      <c r="M24" s="25"/>
      <c r="N24" s="25"/>
      <c r="O24" s="25"/>
      <c r="P24" s="25"/>
      <c r="Q24" s="25"/>
      <c r="R24" s="25"/>
      <c r="S24" s="25"/>
      <c r="T24" s="25">
        <v>1113000</v>
      </c>
      <c r="U24" s="25"/>
      <c r="V24" s="25"/>
      <c r="W24" s="32">
        <f t="shared" si="8"/>
        <v>0</v>
      </c>
    </row>
    <row r="25" spans="2:24" s="27" customFormat="1" x14ac:dyDescent="0.25">
      <c r="B25" s="35" t="s">
        <v>285</v>
      </c>
      <c r="C25" s="27" t="s">
        <v>296</v>
      </c>
      <c r="D25" s="28"/>
      <c r="E25" s="25"/>
      <c r="F25" s="25"/>
      <c r="G25" s="25"/>
      <c r="H25" s="25"/>
      <c r="I25" s="25"/>
      <c r="J25" s="25"/>
      <c r="K25" s="25"/>
      <c r="L25" s="25"/>
      <c r="M25" s="25"/>
      <c r="N25" s="25"/>
      <c r="O25" s="25"/>
      <c r="P25" s="25"/>
      <c r="Q25" s="25"/>
      <c r="R25" s="25"/>
      <c r="S25" s="25"/>
      <c r="T25" s="25"/>
      <c r="U25" s="25"/>
      <c r="V25" s="25"/>
      <c r="W25" s="32"/>
    </row>
    <row r="26" spans="2:24" s="27" customFormat="1" x14ac:dyDescent="0.25">
      <c r="B26" s="35" t="s">
        <v>285</v>
      </c>
      <c r="C26" s="27" t="s">
        <v>297</v>
      </c>
      <c r="D26" s="28"/>
      <c r="E26" s="25"/>
      <c r="F26" s="25"/>
      <c r="G26" s="25"/>
      <c r="H26" s="25"/>
      <c r="I26" s="25"/>
      <c r="J26" s="25"/>
      <c r="K26" s="25"/>
      <c r="L26" s="25"/>
      <c r="M26" s="25"/>
      <c r="N26" s="25"/>
      <c r="O26" s="25"/>
      <c r="P26" s="25"/>
      <c r="Q26" s="25"/>
      <c r="R26" s="25"/>
      <c r="S26" s="25"/>
      <c r="T26" s="25"/>
      <c r="U26" s="25"/>
      <c r="V26" s="25"/>
      <c r="W26" s="32">
        <f t="shared" si="0"/>
        <v>0</v>
      </c>
    </row>
    <row r="27" spans="2:24" s="27" customFormat="1" x14ac:dyDescent="0.25">
      <c r="C27" s="27" t="s">
        <v>43</v>
      </c>
      <c r="D27" s="28"/>
      <c r="E27" s="25"/>
      <c r="F27" s="3">
        <v>400000</v>
      </c>
      <c r="G27" s="46">
        <v>300000</v>
      </c>
      <c r="H27" s="25">
        <v>300000</v>
      </c>
      <c r="I27" s="25">
        <v>1000000</v>
      </c>
      <c r="J27" s="25">
        <v>10000000</v>
      </c>
      <c r="K27" s="25">
        <v>1000000</v>
      </c>
      <c r="L27" s="25">
        <v>100000</v>
      </c>
      <c r="M27" s="25"/>
      <c r="N27" s="25"/>
      <c r="O27" s="25"/>
      <c r="P27" s="25"/>
      <c r="Q27" s="25"/>
      <c r="R27" s="25"/>
      <c r="S27" s="25"/>
      <c r="T27" s="25"/>
      <c r="U27" s="25"/>
      <c r="V27" s="25"/>
      <c r="W27" s="31">
        <f t="shared" si="0"/>
        <v>13100000</v>
      </c>
      <c r="X27" s="27" t="s">
        <v>276</v>
      </c>
    </row>
    <row r="28" spans="2:24" x14ac:dyDescent="0.25">
      <c r="C28" t="s">
        <v>27</v>
      </c>
      <c r="D28" s="26"/>
      <c r="E28" s="3">
        <v>488000</v>
      </c>
      <c r="F28" s="4"/>
      <c r="G28" s="4"/>
      <c r="H28" s="4"/>
      <c r="I28" s="4"/>
      <c r="J28" s="4"/>
      <c r="K28" s="4"/>
      <c r="L28" s="4"/>
      <c r="M28" s="4"/>
      <c r="N28" s="4"/>
      <c r="O28" s="4"/>
      <c r="P28" s="4"/>
      <c r="Q28" s="4"/>
      <c r="R28" s="4"/>
      <c r="S28" s="4"/>
      <c r="T28" s="4"/>
      <c r="U28" s="4"/>
      <c r="V28" s="4"/>
      <c r="W28" s="31">
        <f t="shared" si="0"/>
        <v>488000</v>
      </c>
    </row>
    <row r="29" spans="2:24" x14ac:dyDescent="0.25">
      <c r="C29" t="s">
        <v>28</v>
      </c>
      <c r="D29" s="3">
        <v>1600000</v>
      </c>
      <c r="E29" s="3"/>
      <c r="F29" s="4"/>
      <c r="G29" s="4"/>
      <c r="H29" s="4"/>
      <c r="I29" s="4"/>
      <c r="J29" s="4"/>
      <c r="K29" s="4"/>
      <c r="L29" s="4"/>
      <c r="M29" s="4"/>
      <c r="N29" s="4"/>
      <c r="O29" s="4"/>
      <c r="P29" s="4"/>
      <c r="Q29" s="4"/>
      <c r="R29" s="4"/>
      <c r="S29" s="4"/>
      <c r="T29" s="4"/>
      <c r="U29" s="4"/>
      <c r="V29" s="4"/>
      <c r="W29" s="31">
        <f t="shared" si="0"/>
        <v>1600000</v>
      </c>
    </row>
    <row r="30" spans="2:24" x14ac:dyDescent="0.25">
      <c r="C30" s="27" t="s">
        <v>271</v>
      </c>
      <c r="D30" s="25"/>
      <c r="E30" s="25"/>
      <c r="F30" s="25"/>
      <c r="G30" s="46">
        <v>2500000</v>
      </c>
      <c r="H30" s="25">
        <v>500000</v>
      </c>
      <c r="I30" s="25">
        <v>500000</v>
      </c>
      <c r="J30" s="25">
        <v>500000</v>
      </c>
      <c r="K30" s="25">
        <v>500000</v>
      </c>
      <c r="L30" s="25">
        <v>500000</v>
      </c>
      <c r="M30" s="25">
        <v>3000000</v>
      </c>
      <c r="N30" s="25">
        <v>5000000</v>
      </c>
      <c r="O30" s="25">
        <v>2000000</v>
      </c>
      <c r="P30" s="25">
        <v>2000000</v>
      </c>
      <c r="Q30" s="25">
        <v>2000000</v>
      </c>
      <c r="R30" s="25">
        <v>2000000</v>
      </c>
      <c r="S30" s="25">
        <v>2000000</v>
      </c>
      <c r="T30" s="25">
        <v>2000000</v>
      </c>
      <c r="U30" s="25">
        <v>2000000</v>
      </c>
      <c r="V30" s="25">
        <v>2000000</v>
      </c>
      <c r="W30" s="31">
        <f t="shared" si="0"/>
        <v>17000000</v>
      </c>
    </row>
    <row r="31" spans="2:24" s="27" customFormat="1" x14ac:dyDescent="0.25">
      <c r="C31" s="27" t="s">
        <v>32</v>
      </c>
      <c r="D31" s="25"/>
      <c r="E31" s="25"/>
      <c r="F31" s="3">
        <v>1482000</v>
      </c>
      <c r="G31" s="3"/>
      <c r="H31" s="3"/>
      <c r="I31" s="3"/>
      <c r="J31" s="3"/>
      <c r="K31" s="3">
        <v>190000</v>
      </c>
      <c r="L31" s="3">
        <v>550000</v>
      </c>
      <c r="M31" s="3"/>
      <c r="N31" s="3">
        <v>550000</v>
      </c>
      <c r="O31" s="25"/>
      <c r="P31" s="25"/>
      <c r="Q31" s="25"/>
      <c r="R31" s="25"/>
      <c r="S31" s="25"/>
      <c r="T31" s="25"/>
      <c r="U31" s="25"/>
      <c r="V31" s="25"/>
      <c r="W31" s="32">
        <f t="shared" si="0"/>
        <v>2772000</v>
      </c>
      <c r="X31" s="27" t="s">
        <v>275</v>
      </c>
    </row>
    <row r="32" spans="2:24" s="27" customFormat="1" x14ac:dyDescent="0.25">
      <c r="C32" s="35" t="s">
        <v>280</v>
      </c>
      <c r="D32" s="25"/>
      <c r="E32" s="25"/>
      <c r="F32" s="25"/>
      <c r="G32" s="25"/>
      <c r="H32" s="25"/>
      <c r="I32" s="25"/>
      <c r="J32" s="25"/>
      <c r="K32" s="25"/>
      <c r="L32" s="25"/>
      <c r="M32" s="25">
        <v>2000000</v>
      </c>
      <c r="N32" s="25"/>
      <c r="O32" s="25"/>
      <c r="P32" s="25"/>
      <c r="Q32" s="25"/>
      <c r="R32" s="25"/>
      <c r="S32" s="25"/>
      <c r="T32" s="25"/>
      <c r="U32" s="25"/>
      <c r="V32" s="25"/>
      <c r="W32" s="32"/>
    </row>
    <row r="33" spans="3:28" x14ac:dyDescent="0.25">
      <c r="C33" s="37" t="s">
        <v>270</v>
      </c>
      <c r="D33" s="4"/>
      <c r="E33" s="4"/>
      <c r="F33" s="4"/>
      <c r="G33" s="4"/>
      <c r="H33" s="25">
        <v>3000000</v>
      </c>
      <c r="I33" s="25">
        <f t="shared" ref="I33:P33" si="9">H33</f>
        <v>3000000</v>
      </c>
      <c r="J33" s="25">
        <f t="shared" si="9"/>
        <v>3000000</v>
      </c>
      <c r="K33" s="25">
        <f t="shared" si="9"/>
        <v>3000000</v>
      </c>
      <c r="L33" s="25">
        <f t="shared" si="9"/>
        <v>3000000</v>
      </c>
      <c r="M33" s="25">
        <f t="shared" si="9"/>
        <v>3000000</v>
      </c>
      <c r="N33" s="25">
        <f t="shared" si="9"/>
        <v>3000000</v>
      </c>
      <c r="O33" s="25">
        <f t="shared" si="9"/>
        <v>3000000</v>
      </c>
      <c r="P33" s="25">
        <f t="shared" si="9"/>
        <v>3000000</v>
      </c>
      <c r="Q33" s="25">
        <f t="shared" ref="Q33" si="10">P33</f>
        <v>3000000</v>
      </c>
      <c r="R33" s="25">
        <f t="shared" ref="R33" si="11">Q33</f>
        <v>3000000</v>
      </c>
      <c r="S33" s="25">
        <f t="shared" ref="S33" si="12">R33</f>
        <v>3000000</v>
      </c>
      <c r="T33" s="25">
        <f t="shared" ref="T33" si="13">S33</f>
        <v>3000000</v>
      </c>
      <c r="U33" s="25">
        <f t="shared" ref="U33" si="14">T33</f>
        <v>3000000</v>
      </c>
      <c r="V33" s="25">
        <f t="shared" ref="V33" si="15">U33</f>
        <v>3000000</v>
      </c>
      <c r="W33" s="31">
        <f t="shared" si="0"/>
        <v>27000000</v>
      </c>
    </row>
    <row r="34" spans="3:28" x14ac:dyDescent="0.25">
      <c r="C34" s="37" t="s">
        <v>277</v>
      </c>
      <c r="D34" s="4"/>
      <c r="E34" s="4"/>
      <c r="F34" s="4"/>
      <c r="G34" s="3">
        <v>2750000</v>
      </c>
      <c r="H34" s="25"/>
      <c r="I34" s="25"/>
      <c r="J34" s="25"/>
      <c r="K34" s="25"/>
      <c r="L34" s="25">
        <v>3000000</v>
      </c>
      <c r="M34" s="25"/>
      <c r="N34" s="25"/>
      <c r="O34" s="25"/>
      <c r="P34" s="25"/>
      <c r="Q34" s="25"/>
      <c r="R34" s="25"/>
      <c r="S34" s="25"/>
      <c r="T34" s="25"/>
      <c r="U34" s="25"/>
      <c r="V34" s="25"/>
      <c r="W34" s="31"/>
    </row>
    <row r="35" spans="3:28" s="27" customFormat="1" x14ac:dyDescent="0.25">
      <c r="C35" s="27" t="s">
        <v>33</v>
      </c>
      <c r="D35" s="25"/>
      <c r="E35" s="25">
        <v>250000</v>
      </c>
      <c r="F35" s="3">
        <v>250000</v>
      </c>
      <c r="G35" s="46">
        <v>125000</v>
      </c>
      <c r="H35" s="25">
        <f t="shared" ref="H35:P35" si="16">G35*(1+inf)</f>
        <v>130000</v>
      </c>
      <c r="I35" s="25">
        <f t="shared" si="16"/>
        <v>135200</v>
      </c>
      <c r="J35" s="25">
        <f t="shared" si="16"/>
        <v>140608</v>
      </c>
      <c r="K35" s="25">
        <f t="shared" si="16"/>
        <v>146232.32000000001</v>
      </c>
      <c r="L35" s="25">
        <f t="shared" si="16"/>
        <v>152081.6128</v>
      </c>
      <c r="M35" s="25">
        <f t="shared" si="16"/>
        <v>158164.877312</v>
      </c>
      <c r="N35" s="25">
        <f t="shared" si="16"/>
        <v>164491.47240448001</v>
      </c>
      <c r="O35" s="25">
        <f t="shared" si="16"/>
        <v>171071.13130065921</v>
      </c>
      <c r="P35" s="25">
        <f t="shared" si="16"/>
        <v>177913.97655268558</v>
      </c>
      <c r="Q35" s="25">
        <f t="shared" ref="Q35:Q36" si="17">P35*(1+inf)</f>
        <v>185030.53561479301</v>
      </c>
      <c r="R35" s="25">
        <f t="shared" ref="R35:R36" si="18">Q35*(1+inf)</f>
        <v>192431.75703938474</v>
      </c>
      <c r="S35" s="25">
        <f t="shared" ref="S35:S36" si="19">R35*(1+inf)</f>
        <v>200129.02732096013</v>
      </c>
      <c r="T35" s="25">
        <f t="shared" ref="T35:T36" si="20">S35*(1+inf)</f>
        <v>208134.18841379855</v>
      </c>
      <c r="U35" s="25">
        <f t="shared" ref="U35:U36" si="21">T35*(1+inf)</f>
        <v>216459.55595035051</v>
      </c>
      <c r="V35" s="25">
        <f t="shared" ref="V35:V36" si="22">U35*(1+inf)</f>
        <v>225117.93818836453</v>
      </c>
      <c r="W35" s="31">
        <f t="shared" si="0"/>
        <v>2000763.3903698246</v>
      </c>
    </row>
    <row r="36" spans="3:28" s="27" customFormat="1" x14ac:dyDescent="0.25">
      <c r="C36" s="27" t="s">
        <v>278</v>
      </c>
      <c r="D36" s="25"/>
      <c r="E36" s="3">
        <v>380000</v>
      </c>
      <c r="F36" s="3">
        <v>750000</v>
      </c>
      <c r="G36" s="46">
        <v>700000</v>
      </c>
      <c r="H36" s="25">
        <v>750000</v>
      </c>
      <c r="I36" s="25">
        <v>750000</v>
      </c>
      <c r="J36" s="25">
        <v>750000</v>
      </c>
      <c r="K36" s="25">
        <v>750000</v>
      </c>
      <c r="L36" s="25">
        <v>750000</v>
      </c>
      <c r="M36" s="25">
        <f t="shared" ref="M36:P36" si="23">L36*(1+inf)</f>
        <v>780000</v>
      </c>
      <c r="N36" s="25">
        <f t="shared" si="23"/>
        <v>811200</v>
      </c>
      <c r="O36" s="25">
        <f t="shared" si="23"/>
        <v>843648</v>
      </c>
      <c r="P36" s="25">
        <f t="shared" si="23"/>
        <v>877393.92000000004</v>
      </c>
      <c r="Q36" s="25">
        <f t="shared" si="17"/>
        <v>912489.67680000013</v>
      </c>
      <c r="R36" s="25">
        <f t="shared" si="18"/>
        <v>948989.26387200016</v>
      </c>
      <c r="S36" s="25">
        <f t="shared" si="19"/>
        <v>986948.83442688023</v>
      </c>
      <c r="T36" s="25">
        <f t="shared" si="20"/>
        <v>1026426.7878039555</v>
      </c>
      <c r="U36" s="25">
        <f t="shared" si="21"/>
        <v>1067483.8593161136</v>
      </c>
      <c r="V36" s="25">
        <f t="shared" si="22"/>
        <v>1110183.2136887582</v>
      </c>
      <c r="W36" s="31">
        <f t="shared" si="0"/>
        <v>8892241.9199999999</v>
      </c>
    </row>
    <row r="37" spans="3:28" x14ac:dyDescent="0.25">
      <c r="C37" s="27" t="s">
        <v>34</v>
      </c>
      <c r="D37" s="4"/>
      <c r="E37" s="25"/>
      <c r="F37" s="3">
        <v>1000000</v>
      </c>
      <c r="G37" s="25"/>
      <c r="H37" s="25"/>
      <c r="I37" s="4"/>
      <c r="J37" s="4"/>
      <c r="K37" s="4"/>
      <c r="L37" s="4"/>
      <c r="M37" s="4"/>
      <c r="N37" s="4"/>
      <c r="O37" s="4"/>
      <c r="P37" s="4"/>
      <c r="Q37" s="4"/>
      <c r="R37" s="4"/>
      <c r="S37" s="4"/>
      <c r="T37" s="4"/>
      <c r="U37" s="4"/>
      <c r="V37" s="4"/>
      <c r="W37" s="31">
        <f t="shared" si="0"/>
        <v>1000000</v>
      </c>
    </row>
    <row r="38" spans="3:28" s="27" customFormat="1" x14ac:dyDescent="0.25">
      <c r="C38" s="27" t="s">
        <v>40</v>
      </c>
      <c r="D38" s="25"/>
      <c r="E38" s="25"/>
      <c r="F38" s="3">
        <v>750000</v>
      </c>
      <c r="G38" s="46">
        <v>750000</v>
      </c>
      <c r="H38" s="25">
        <v>500000</v>
      </c>
      <c r="I38" s="25">
        <f t="shared" ref="I38:P39" si="24">H38*(1+inf)</f>
        <v>520000</v>
      </c>
      <c r="J38" s="25">
        <f t="shared" si="24"/>
        <v>540800</v>
      </c>
      <c r="K38" s="25">
        <f t="shared" si="24"/>
        <v>562432</v>
      </c>
      <c r="L38" s="25">
        <v>1000000</v>
      </c>
      <c r="M38" s="25">
        <f t="shared" si="24"/>
        <v>1040000</v>
      </c>
      <c r="N38" s="25">
        <f t="shared" si="24"/>
        <v>1081600</v>
      </c>
      <c r="O38" s="25">
        <f t="shared" si="24"/>
        <v>1124864</v>
      </c>
      <c r="P38" s="25">
        <f t="shared" si="24"/>
        <v>1169858.5600000001</v>
      </c>
      <c r="Q38" s="25">
        <f t="shared" ref="Q38:Q39" si="25">P38*(1+inf)</f>
        <v>1216652.9024</v>
      </c>
      <c r="R38" s="25">
        <f t="shared" ref="R38:R39" si="26">Q38*(1+inf)</f>
        <v>1265319.018496</v>
      </c>
      <c r="S38" s="25">
        <f t="shared" ref="S38:S39" si="27">R38*(1+inf)</f>
        <v>1315931.7792358401</v>
      </c>
      <c r="T38" s="25">
        <f t="shared" ref="T38:T39" si="28">S38*(1+inf)</f>
        <v>1368569.0504052737</v>
      </c>
      <c r="U38" s="25">
        <f t="shared" ref="U38:U39" si="29">T38*(1+inf)</f>
        <v>1423311.8124214846</v>
      </c>
      <c r="V38" s="25">
        <f t="shared" ref="V38:V39" si="30">U38*(1+inf)</f>
        <v>1480244.2849183441</v>
      </c>
      <c r="W38" s="31">
        <f t="shared" si="0"/>
        <v>9039554.5600000005</v>
      </c>
      <c r="X38" t="s">
        <v>44</v>
      </c>
      <c r="Y38"/>
      <c r="Z38"/>
      <c r="AA38"/>
      <c r="AB38"/>
    </row>
    <row r="39" spans="3:28" s="2" customFormat="1" x14ac:dyDescent="0.25">
      <c r="C39" s="2" t="s">
        <v>29</v>
      </c>
      <c r="D39" s="3"/>
      <c r="E39" s="25">
        <v>110000</v>
      </c>
      <c r="F39" s="25"/>
      <c r="G39" s="46">
        <v>250000</v>
      </c>
      <c r="H39" s="25">
        <v>100000</v>
      </c>
      <c r="I39" s="25">
        <f>H39*(1+inf)</f>
        <v>104000</v>
      </c>
      <c r="J39" s="25">
        <f t="shared" si="24"/>
        <v>108160</v>
      </c>
      <c r="K39" s="25">
        <f t="shared" si="24"/>
        <v>112486.40000000001</v>
      </c>
      <c r="L39" s="25">
        <f>K39*(1+inf)</f>
        <v>116985.85600000001</v>
      </c>
      <c r="M39" s="25">
        <f t="shared" si="24"/>
        <v>121665.29024000002</v>
      </c>
      <c r="N39" s="25">
        <f t="shared" si="24"/>
        <v>126531.90184960002</v>
      </c>
      <c r="O39" s="25">
        <f t="shared" si="24"/>
        <v>131593.17792358404</v>
      </c>
      <c r="P39" s="25">
        <f t="shared" si="24"/>
        <v>136856.9050405274</v>
      </c>
      <c r="Q39" s="25">
        <f t="shared" si="25"/>
        <v>142331.18124214851</v>
      </c>
      <c r="R39" s="25">
        <f t="shared" si="26"/>
        <v>148024.42849183446</v>
      </c>
      <c r="S39" s="25">
        <f t="shared" si="27"/>
        <v>153945.40563150783</v>
      </c>
      <c r="T39" s="25">
        <f t="shared" si="28"/>
        <v>160103.22185676816</v>
      </c>
      <c r="U39" s="25">
        <f t="shared" si="29"/>
        <v>166507.3507310389</v>
      </c>
      <c r="V39" s="25">
        <f t="shared" si="30"/>
        <v>173167.64476028047</v>
      </c>
      <c r="W39" s="31">
        <f t="shared" si="0"/>
        <v>1418279.5310537117</v>
      </c>
      <c r="X39" t="s">
        <v>45</v>
      </c>
      <c r="Y39"/>
      <c r="Z39"/>
      <c r="AA39"/>
      <c r="AB39"/>
    </row>
    <row r="40" spans="3:28" s="27" customFormat="1" x14ac:dyDescent="0.25">
      <c r="C40" s="27" t="s">
        <v>279</v>
      </c>
      <c r="D40" s="25"/>
      <c r="E40" s="25"/>
      <c r="F40" s="3">
        <v>250000</v>
      </c>
      <c r="G40" s="46">
        <v>250000</v>
      </c>
      <c r="H40" s="25">
        <v>250000</v>
      </c>
      <c r="I40" s="25">
        <v>250000</v>
      </c>
      <c r="J40" s="25">
        <v>250000</v>
      </c>
      <c r="K40" s="25">
        <v>250000</v>
      </c>
      <c r="L40" s="25">
        <v>250000</v>
      </c>
      <c r="M40" s="25">
        <f t="shared" ref="M40:P40" si="31">L40*(1+inf)</f>
        <v>260000</v>
      </c>
      <c r="N40" s="25">
        <f t="shared" si="31"/>
        <v>270400</v>
      </c>
      <c r="O40" s="25">
        <f t="shared" si="31"/>
        <v>281216</v>
      </c>
      <c r="P40" s="25">
        <f t="shared" si="31"/>
        <v>292464.64000000001</v>
      </c>
      <c r="Q40" s="25">
        <f t="shared" ref="Q40" si="32">P40*(1+inf)</f>
        <v>304163.22560000001</v>
      </c>
      <c r="R40" s="25">
        <f t="shared" ref="R40" si="33">Q40*(1+inf)</f>
        <v>316329.75462399999</v>
      </c>
      <c r="S40" s="25">
        <f t="shared" ref="S40" si="34">R40*(1+inf)</f>
        <v>328982.94480896002</v>
      </c>
      <c r="T40" s="25">
        <f t="shared" ref="T40" si="35">S40*(1+inf)</f>
        <v>342142.26260131842</v>
      </c>
      <c r="U40" s="25">
        <f t="shared" ref="U40" si="36">T40*(1+inf)</f>
        <v>355827.95310537115</v>
      </c>
      <c r="V40" s="25">
        <f t="shared" ref="V40" si="37">U40*(1+inf)</f>
        <v>370061.07122958603</v>
      </c>
      <c r="W40" s="31">
        <f t="shared" si="0"/>
        <v>2854080.64</v>
      </c>
      <c r="X40" t="s">
        <v>46</v>
      </c>
      <c r="Y40"/>
      <c r="Z40"/>
      <c r="AA40"/>
      <c r="AB40"/>
    </row>
    <row r="41" spans="3:28" x14ac:dyDescent="0.25">
      <c r="C41" s="27" t="s">
        <v>272</v>
      </c>
      <c r="D41" s="25"/>
      <c r="E41" s="25"/>
      <c r="F41" s="25"/>
      <c r="G41" s="25"/>
      <c r="H41" s="25"/>
      <c r="I41" s="25"/>
      <c r="J41" s="25"/>
      <c r="K41" s="25"/>
      <c r="L41" s="25"/>
      <c r="M41" s="25"/>
      <c r="N41" s="25">
        <v>5000000</v>
      </c>
      <c r="O41" s="25"/>
      <c r="P41" s="25"/>
      <c r="Q41" s="43"/>
      <c r="R41" s="43"/>
      <c r="S41" s="43"/>
      <c r="T41" s="43"/>
      <c r="U41" s="43"/>
      <c r="V41" s="43"/>
      <c r="X41" t="s">
        <v>47</v>
      </c>
    </row>
    <row r="42" spans="3:28" x14ac:dyDescent="0.25">
      <c r="D42" s="4"/>
      <c r="E42" s="4"/>
      <c r="F42" s="4"/>
      <c r="G42" s="4"/>
      <c r="H42" s="4"/>
      <c r="I42" s="4"/>
      <c r="J42" s="4"/>
      <c r="K42" s="4"/>
      <c r="L42" s="4"/>
      <c r="M42" s="4"/>
      <c r="N42" s="4"/>
      <c r="O42" s="4"/>
      <c r="P42" s="4"/>
      <c r="Q42" s="44"/>
      <c r="R42" s="44"/>
      <c r="S42" s="44"/>
      <c r="T42" s="44"/>
      <c r="U42" s="44"/>
      <c r="V42" s="44"/>
      <c r="X42" t="s">
        <v>48</v>
      </c>
    </row>
    <row r="43" spans="3:28" x14ac:dyDescent="0.25">
      <c r="C43" t="s">
        <v>24</v>
      </c>
      <c r="D43" s="5">
        <f>SUM(D5:D42)</f>
        <v>6208950</v>
      </c>
      <c r="E43" s="5">
        <f>SUM(E5:E42)</f>
        <v>8110725</v>
      </c>
      <c r="F43" s="5">
        <f>SUM(F5:F42)</f>
        <v>8612845</v>
      </c>
      <c r="G43" s="5">
        <f>SUM(G5:G42)</f>
        <v>10813322.800000001</v>
      </c>
      <c r="H43" s="5">
        <f>SUM(H5:H42)</f>
        <v>10830296.712000001</v>
      </c>
      <c r="I43" s="5">
        <f>SUM(I5:I42)</f>
        <v>12566830.58048</v>
      </c>
      <c r="J43" s="5">
        <f>SUM(J5:J42)</f>
        <v>17206931.803699199</v>
      </c>
      <c r="K43" s="5">
        <f>SUM(K5:K42)</f>
        <v>10309637.075847169</v>
      </c>
      <c r="L43" s="5">
        <f>SUM(L5:L42)</f>
        <v>15300081.278881056</v>
      </c>
      <c r="M43" s="5">
        <f>SUM(M5:M42)</f>
        <v>17787792.530036297</v>
      </c>
      <c r="N43" s="5">
        <f>SUM(N5:N42)</f>
        <v>20193572.231237747</v>
      </c>
      <c r="O43" s="5">
        <f>SUM(O5:O42)</f>
        <v>11281583.12048726</v>
      </c>
      <c r="P43" s="5">
        <f>SUM(P5:P42)</f>
        <v>10367994.44530675</v>
      </c>
      <c r="Q43" s="5">
        <f>SUM(Q5:Q42)</f>
        <v>10486983.22311902</v>
      </c>
      <c r="R43" s="5">
        <f>SUM(R5:R42)</f>
        <v>11145731.512043778</v>
      </c>
      <c r="S43" s="5">
        <f>SUM(S5:S42)</f>
        <v>10096429.692525532</v>
      </c>
      <c r="T43" s="5">
        <f>SUM(T5:T42)</f>
        <v>10557275.760226551</v>
      </c>
      <c r="U43" s="5">
        <f t="shared" ref="U43:V43" si="38">SUM(U5:U42)</f>
        <v>9583475.6306356154</v>
      </c>
      <c r="V43" s="5">
        <f t="shared" si="38"/>
        <v>9728243.4558610413</v>
      </c>
      <c r="X43" t="s">
        <v>49</v>
      </c>
    </row>
  </sheetData>
  <pageMargins left="0.7" right="0.7" top="0.75" bottom="0.75" header="0.3" footer="0.3"/>
  <pageSetup scale="29" orientation="landscape" horizontalDpi="1200" verticalDpi="1200" r:id="rId1"/>
  <legacy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8A25FD1-F474-49A7-B005-5FD14224F9AA}">
  <dimension ref="A1:A330"/>
  <sheetViews>
    <sheetView workbookViewId="0">
      <selection activeCell="B14" sqref="B14"/>
    </sheetView>
  </sheetViews>
  <sheetFormatPr defaultRowHeight="15" x14ac:dyDescent="0.25"/>
  <cols>
    <col min="1" max="1" width="55.28515625" bestFit="1" customWidth="1"/>
  </cols>
  <sheetData>
    <row r="1" spans="1:1" ht="15.75" thickBot="1" x14ac:dyDescent="0.3">
      <c r="A1" s="33" t="s">
        <v>50</v>
      </c>
    </row>
    <row r="2" spans="1:1" ht="15.75" thickBot="1" x14ac:dyDescent="0.3">
      <c r="A2" s="33" t="s">
        <v>51</v>
      </c>
    </row>
    <row r="3" spans="1:1" ht="15.75" thickBot="1" x14ac:dyDescent="0.3">
      <c r="A3" s="33" t="s">
        <v>52</v>
      </c>
    </row>
    <row r="4" spans="1:1" ht="15.75" thickBot="1" x14ac:dyDescent="0.3">
      <c r="A4" s="33" t="s">
        <v>53</v>
      </c>
    </row>
    <row r="5" spans="1:1" ht="15.75" thickBot="1" x14ac:dyDescent="0.3">
      <c r="A5" s="33" t="s">
        <v>54</v>
      </c>
    </row>
    <row r="6" spans="1:1" ht="15.75" thickBot="1" x14ac:dyDescent="0.3">
      <c r="A6" s="34" t="s">
        <v>55</v>
      </c>
    </row>
    <row r="7" spans="1:1" ht="15.75" thickBot="1" x14ac:dyDescent="0.3">
      <c r="A7" s="33" t="s">
        <v>56</v>
      </c>
    </row>
    <row r="8" spans="1:1" ht="15.75" thickBot="1" x14ac:dyDescent="0.3">
      <c r="A8" s="33" t="s">
        <v>57</v>
      </c>
    </row>
    <row r="9" spans="1:1" ht="15.75" thickBot="1" x14ac:dyDescent="0.3">
      <c r="A9" s="33" t="s">
        <v>58</v>
      </c>
    </row>
    <row r="10" spans="1:1" ht="15.75" thickBot="1" x14ac:dyDescent="0.3">
      <c r="A10" s="33" t="s">
        <v>59</v>
      </c>
    </row>
    <row r="11" spans="1:1" ht="15.75" thickBot="1" x14ac:dyDescent="0.3">
      <c r="A11" s="33" t="s">
        <v>60</v>
      </c>
    </row>
    <row r="12" spans="1:1" ht="15.75" thickBot="1" x14ac:dyDescent="0.3">
      <c r="A12" s="34" t="s">
        <v>55</v>
      </c>
    </row>
    <row r="13" spans="1:1" ht="15.75" thickBot="1" x14ac:dyDescent="0.3">
      <c r="A13" s="33" t="s">
        <v>61</v>
      </c>
    </row>
    <row r="14" spans="1:1" ht="15.75" thickBot="1" x14ac:dyDescent="0.3">
      <c r="A14" s="33" t="s">
        <v>62</v>
      </c>
    </row>
    <row r="15" spans="1:1" ht="15.75" thickBot="1" x14ac:dyDescent="0.3">
      <c r="A15" s="33" t="s">
        <v>52</v>
      </c>
    </row>
    <row r="16" spans="1:1" ht="15.75" thickBot="1" x14ac:dyDescent="0.3">
      <c r="A16" s="33" t="s">
        <v>53</v>
      </c>
    </row>
    <row r="17" spans="1:1" ht="15.75" thickBot="1" x14ac:dyDescent="0.3">
      <c r="A17" s="33" t="s">
        <v>63</v>
      </c>
    </row>
    <row r="18" spans="1:1" ht="15.75" thickBot="1" x14ac:dyDescent="0.3">
      <c r="A18" s="34" t="s">
        <v>55</v>
      </c>
    </row>
    <row r="19" spans="1:1" ht="15.75" thickBot="1" x14ac:dyDescent="0.3">
      <c r="A19" s="33" t="s">
        <v>64</v>
      </c>
    </row>
    <row r="20" spans="1:1" ht="15.75" thickBot="1" x14ac:dyDescent="0.3">
      <c r="A20" s="33" t="s">
        <v>65</v>
      </c>
    </row>
    <row r="21" spans="1:1" ht="15.75" thickBot="1" x14ac:dyDescent="0.3">
      <c r="A21" s="33" t="s">
        <v>52</v>
      </c>
    </row>
    <row r="22" spans="1:1" ht="15.75" thickBot="1" x14ac:dyDescent="0.3">
      <c r="A22" s="33" t="s">
        <v>66</v>
      </c>
    </row>
    <row r="23" spans="1:1" ht="15.75" thickBot="1" x14ac:dyDescent="0.3">
      <c r="A23" s="33" t="s">
        <v>67</v>
      </c>
    </row>
    <row r="24" spans="1:1" ht="15.75" thickBot="1" x14ac:dyDescent="0.3">
      <c r="A24" s="34" t="s">
        <v>55</v>
      </c>
    </row>
    <row r="25" spans="1:1" ht="15.75" thickBot="1" x14ac:dyDescent="0.3">
      <c r="A25" s="33" t="s">
        <v>68</v>
      </c>
    </row>
    <row r="26" spans="1:1" ht="15.75" thickBot="1" x14ac:dyDescent="0.3">
      <c r="A26" s="33" t="s">
        <v>69</v>
      </c>
    </row>
    <row r="27" spans="1:1" ht="15.75" thickBot="1" x14ac:dyDescent="0.3">
      <c r="A27" s="33" t="s">
        <v>52</v>
      </c>
    </row>
    <row r="28" spans="1:1" ht="15.75" thickBot="1" x14ac:dyDescent="0.3">
      <c r="A28" s="33" t="s">
        <v>70</v>
      </c>
    </row>
    <row r="29" spans="1:1" ht="15.75" thickBot="1" x14ac:dyDescent="0.3">
      <c r="A29" s="33" t="s">
        <v>71</v>
      </c>
    </row>
    <row r="30" spans="1:1" ht="15.75" thickBot="1" x14ac:dyDescent="0.3">
      <c r="A30" s="34" t="s">
        <v>55</v>
      </c>
    </row>
    <row r="31" spans="1:1" ht="15.75" thickBot="1" x14ac:dyDescent="0.3">
      <c r="A31" s="33" t="s">
        <v>72</v>
      </c>
    </row>
    <row r="32" spans="1:1" ht="15.75" thickBot="1" x14ac:dyDescent="0.3">
      <c r="A32" s="33" t="s">
        <v>73</v>
      </c>
    </row>
    <row r="33" spans="1:1" ht="15.75" thickBot="1" x14ac:dyDescent="0.3">
      <c r="A33" s="33" t="s">
        <v>74</v>
      </c>
    </row>
    <row r="34" spans="1:1" ht="23.25" thickBot="1" x14ac:dyDescent="0.3">
      <c r="A34" s="33" t="s">
        <v>75</v>
      </c>
    </row>
    <row r="35" spans="1:1" ht="15.75" thickBot="1" x14ac:dyDescent="0.3">
      <c r="A35" s="33" t="s">
        <v>76</v>
      </c>
    </row>
    <row r="36" spans="1:1" ht="15.75" thickBot="1" x14ac:dyDescent="0.3">
      <c r="A36" s="34" t="s">
        <v>55</v>
      </c>
    </row>
    <row r="37" spans="1:1" ht="15.75" thickBot="1" x14ac:dyDescent="0.3">
      <c r="A37" s="33" t="s">
        <v>77</v>
      </c>
    </row>
    <row r="38" spans="1:1" ht="15.75" thickBot="1" x14ac:dyDescent="0.3">
      <c r="A38" s="33" t="s">
        <v>78</v>
      </c>
    </row>
    <row r="39" spans="1:1" ht="15.75" thickBot="1" x14ac:dyDescent="0.3">
      <c r="A39" s="33" t="s">
        <v>52</v>
      </c>
    </row>
    <row r="40" spans="1:1" ht="15.75" thickBot="1" x14ac:dyDescent="0.3">
      <c r="A40" s="33" t="s">
        <v>79</v>
      </c>
    </row>
    <row r="41" spans="1:1" ht="15.75" thickBot="1" x14ac:dyDescent="0.3">
      <c r="A41" s="33" t="s">
        <v>80</v>
      </c>
    </row>
    <row r="42" spans="1:1" ht="15.75" thickBot="1" x14ac:dyDescent="0.3">
      <c r="A42" s="34" t="s">
        <v>55</v>
      </c>
    </row>
    <row r="43" spans="1:1" ht="15.75" thickBot="1" x14ac:dyDescent="0.3">
      <c r="A43" s="33" t="s">
        <v>81</v>
      </c>
    </row>
    <row r="44" spans="1:1" ht="15.75" thickBot="1" x14ac:dyDescent="0.3">
      <c r="A44" s="33" t="s">
        <v>82</v>
      </c>
    </row>
    <row r="45" spans="1:1" ht="15.75" thickBot="1" x14ac:dyDescent="0.3">
      <c r="A45" s="33" t="s">
        <v>83</v>
      </c>
    </row>
    <row r="46" spans="1:1" ht="15.75" thickBot="1" x14ac:dyDescent="0.3">
      <c r="A46" s="33" t="s">
        <v>84</v>
      </c>
    </row>
    <row r="47" spans="1:1" ht="15.75" thickBot="1" x14ac:dyDescent="0.3">
      <c r="A47" s="33" t="s">
        <v>85</v>
      </c>
    </row>
    <row r="48" spans="1:1" ht="15.75" thickBot="1" x14ac:dyDescent="0.3">
      <c r="A48" s="34" t="s">
        <v>55</v>
      </c>
    </row>
    <row r="49" spans="1:1" ht="15.75" thickBot="1" x14ac:dyDescent="0.3">
      <c r="A49" s="33" t="s">
        <v>86</v>
      </c>
    </row>
    <row r="50" spans="1:1" ht="15.75" thickBot="1" x14ac:dyDescent="0.3">
      <c r="A50" s="33" t="s">
        <v>87</v>
      </c>
    </row>
    <row r="51" spans="1:1" ht="15.75" thickBot="1" x14ac:dyDescent="0.3">
      <c r="A51" s="33" t="s">
        <v>88</v>
      </c>
    </row>
    <row r="52" spans="1:1" ht="15.75" thickBot="1" x14ac:dyDescent="0.3">
      <c r="A52" s="33" t="s">
        <v>89</v>
      </c>
    </row>
    <row r="53" spans="1:1" ht="15.75" thickBot="1" x14ac:dyDescent="0.3">
      <c r="A53" s="33" t="s">
        <v>90</v>
      </c>
    </row>
    <row r="54" spans="1:1" ht="15.75" thickBot="1" x14ac:dyDescent="0.3">
      <c r="A54" s="34" t="s">
        <v>55</v>
      </c>
    </row>
    <row r="55" spans="1:1" ht="15.75" thickBot="1" x14ac:dyDescent="0.3">
      <c r="A55" s="33" t="s">
        <v>91</v>
      </c>
    </row>
    <row r="56" spans="1:1" ht="15.75" thickBot="1" x14ac:dyDescent="0.3">
      <c r="A56" s="33" t="s">
        <v>92</v>
      </c>
    </row>
    <row r="57" spans="1:1" ht="15.75" thickBot="1" x14ac:dyDescent="0.3">
      <c r="A57" s="33" t="s">
        <v>52</v>
      </c>
    </row>
    <row r="58" spans="1:1" ht="15.75" thickBot="1" x14ac:dyDescent="0.3">
      <c r="A58" s="33" t="s">
        <v>53</v>
      </c>
    </row>
    <row r="59" spans="1:1" ht="15.75" thickBot="1" x14ac:dyDescent="0.3">
      <c r="A59" s="33" t="s">
        <v>93</v>
      </c>
    </row>
    <row r="60" spans="1:1" ht="15.75" thickBot="1" x14ac:dyDescent="0.3">
      <c r="A60" s="34" t="s">
        <v>55</v>
      </c>
    </row>
    <row r="61" spans="1:1" ht="15.75" thickBot="1" x14ac:dyDescent="0.3">
      <c r="A61" s="33" t="s">
        <v>94</v>
      </c>
    </row>
    <row r="62" spans="1:1" ht="15.75" thickBot="1" x14ac:dyDescent="0.3">
      <c r="A62" s="33" t="s">
        <v>95</v>
      </c>
    </row>
    <row r="63" spans="1:1" ht="15.75" thickBot="1" x14ac:dyDescent="0.3">
      <c r="A63" s="33" t="s">
        <v>96</v>
      </c>
    </row>
    <row r="64" spans="1:1" ht="15.75" thickBot="1" x14ac:dyDescent="0.3">
      <c r="A64" s="33" t="s">
        <v>53</v>
      </c>
    </row>
    <row r="65" spans="1:1" ht="15.75" thickBot="1" x14ac:dyDescent="0.3">
      <c r="A65" s="33" t="s">
        <v>97</v>
      </c>
    </row>
    <row r="66" spans="1:1" ht="15.75" thickBot="1" x14ac:dyDescent="0.3">
      <c r="A66" s="34" t="s">
        <v>55</v>
      </c>
    </row>
    <row r="67" spans="1:1" ht="15.75" thickBot="1" x14ac:dyDescent="0.3">
      <c r="A67" s="33" t="s">
        <v>98</v>
      </c>
    </row>
    <row r="68" spans="1:1" ht="15.75" thickBot="1" x14ac:dyDescent="0.3">
      <c r="A68" s="33" t="s">
        <v>99</v>
      </c>
    </row>
    <row r="69" spans="1:1" ht="15.75" thickBot="1" x14ac:dyDescent="0.3">
      <c r="A69" s="33" t="s">
        <v>100</v>
      </c>
    </row>
    <row r="70" spans="1:1" ht="15.75" thickBot="1" x14ac:dyDescent="0.3">
      <c r="A70" s="33" t="s">
        <v>101</v>
      </c>
    </row>
    <row r="71" spans="1:1" ht="15.75" thickBot="1" x14ac:dyDescent="0.3">
      <c r="A71" s="33" t="s">
        <v>102</v>
      </c>
    </row>
    <row r="72" spans="1:1" ht="15.75" thickBot="1" x14ac:dyDescent="0.3">
      <c r="A72" s="34" t="s">
        <v>55</v>
      </c>
    </row>
    <row r="73" spans="1:1" ht="15.75" thickBot="1" x14ac:dyDescent="0.3">
      <c r="A73" s="33" t="s">
        <v>103</v>
      </c>
    </row>
    <row r="74" spans="1:1" ht="15.75" thickBot="1" x14ac:dyDescent="0.3">
      <c r="A74" s="33" t="s">
        <v>104</v>
      </c>
    </row>
    <row r="75" spans="1:1" ht="15.75" thickBot="1" x14ac:dyDescent="0.3">
      <c r="A75" s="33" t="s">
        <v>105</v>
      </c>
    </row>
    <row r="76" spans="1:1" ht="15.75" thickBot="1" x14ac:dyDescent="0.3">
      <c r="A76" s="33" t="s">
        <v>89</v>
      </c>
    </row>
    <row r="77" spans="1:1" ht="15.75" thickBot="1" x14ac:dyDescent="0.3">
      <c r="A77" s="33" t="s">
        <v>106</v>
      </c>
    </row>
    <row r="78" spans="1:1" ht="15.75" thickBot="1" x14ac:dyDescent="0.3">
      <c r="A78" s="34" t="s">
        <v>55</v>
      </c>
    </row>
    <row r="79" spans="1:1" ht="15.75" thickBot="1" x14ac:dyDescent="0.3">
      <c r="A79" s="33" t="s">
        <v>107</v>
      </c>
    </row>
    <row r="80" spans="1:1" ht="15.75" thickBot="1" x14ac:dyDescent="0.3">
      <c r="A80" s="33" t="s">
        <v>108</v>
      </c>
    </row>
    <row r="81" spans="1:1" ht="15.75" thickBot="1" x14ac:dyDescent="0.3">
      <c r="A81" s="33" t="s">
        <v>109</v>
      </c>
    </row>
    <row r="82" spans="1:1" ht="15.75" thickBot="1" x14ac:dyDescent="0.3">
      <c r="A82" s="33" t="s">
        <v>110</v>
      </c>
    </row>
    <row r="83" spans="1:1" ht="15.75" thickBot="1" x14ac:dyDescent="0.3">
      <c r="A83" s="33" t="s">
        <v>111</v>
      </c>
    </row>
    <row r="84" spans="1:1" ht="15.75" thickBot="1" x14ac:dyDescent="0.3">
      <c r="A84" s="34" t="s">
        <v>55</v>
      </c>
    </row>
    <row r="85" spans="1:1" ht="15.75" thickBot="1" x14ac:dyDescent="0.3">
      <c r="A85" s="33" t="s">
        <v>112</v>
      </c>
    </row>
    <row r="86" spans="1:1" ht="15.75" thickBot="1" x14ac:dyDescent="0.3">
      <c r="A86" s="33" t="s">
        <v>113</v>
      </c>
    </row>
    <row r="87" spans="1:1" ht="15.75" thickBot="1" x14ac:dyDescent="0.3">
      <c r="A87" s="33" t="s">
        <v>114</v>
      </c>
    </row>
    <row r="88" spans="1:1" ht="15.75" thickBot="1" x14ac:dyDescent="0.3">
      <c r="A88" s="33" t="s">
        <v>115</v>
      </c>
    </row>
    <row r="89" spans="1:1" ht="15.75" thickBot="1" x14ac:dyDescent="0.3">
      <c r="A89" s="33" t="s">
        <v>116</v>
      </c>
    </row>
    <row r="90" spans="1:1" ht="15.75" thickBot="1" x14ac:dyDescent="0.3">
      <c r="A90" s="34" t="s">
        <v>55</v>
      </c>
    </row>
    <row r="91" spans="1:1" ht="15.75" thickBot="1" x14ac:dyDescent="0.3">
      <c r="A91" s="33" t="s">
        <v>117</v>
      </c>
    </row>
    <row r="92" spans="1:1" ht="15.75" thickBot="1" x14ac:dyDescent="0.3">
      <c r="A92" s="33" t="s">
        <v>118</v>
      </c>
    </row>
    <row r="93" spans="1:1" ht="15.75" thickBot="1" x14ac:dyDescent="0.3">
      <c r="A93" s="33" t="s">
        <v>88</v>
      </c>
    </row>
    <row r="94" spans="1:1" ht="15.75" thickBot="1" x14ac:dyDescent="0.3">
      <c r="A94" s="33" t="s">
        <v>119</v>
      </c>
    </row>
    <row r="95" spans="1:1" ht="15.75" thickBot="1" x14ac:dyDescent="0.3">
      <c r="A95" s="33" t="s">
        <v>120</v>
      </c>
    </row>
    <row r="96" spans="1:1" ht="15.75" thickBot="1" x14ac:dyDescent="0.3">
      <c r="A96" s="34" t="s">
        <v>55</v>
      </c>
    </row>
    <row r="97" spans="1:1" ht="15.75" thickBot="1" x14ac:dyDescent="0.3">
      <c r="A97" s="33" t="s">
        <v>121</v>
      </c>
    </row>
    <row r="98" spans="1:1" ht="15.75" thickBot="1" x14ac:dyDescent="0.3">
      <c r="A98" s="33" t="s">
        <v>122</v>
      </c>
    </row>
    <row r="99" spans="1:1" ht="15.75" thickBot="1" x14ac:dyDescent="0.3">
      <c r="A99" s="33" t="s">
        <v>88</v>
      </c>
    </row>
    <row r="100" spans="1:1" ht="15.75" thickBot="1" x14ac:dyDescent="0.3">
      <c r="A100" s="33" t="s">
        <v>123</v>
      </c>
    </row>
    <row r="101" spans="1:1" ht="15.75" thickBot="1" x14ac:dyDescent="0.3">
      <c r="A101" s="33" t="s">
        <v>124</v>
      </c>
    </row>
    <row r="102" spans="1:1" ht="15.75" thickBot="1" x14ac:dyDescent="0.3">
      <c r="A102" s="34" t="s">
        <v>55</v>
      </c>
    </row>
    <row r="103" spans="1:1" ht="15.75" thickBot="1" x14ac:dyDescent="0.3">
      <c r="A103" s="33" t="s">
        <v>125</v>
      </c>
    </row>
    <row r="104" spans="1:1" ht="15.75" thickBot="1" x14ac:dyDescent="0.3">
      <c r="A104" s="33" t="s">
        <v>126</v>
      </c>
    </row>
    <row r="105" spans="1:1" ht="15.75" thickBot="1" x14ac:dyDescent="0.3">
      <c r="A105" s="33" t="s">
        <v>127</v>
      </c>
    </row>
    <row r="106" spans="1:1" ht="15.75" thickBot="1" x14ac:dyDescent="0.3">
      <c r="A106" s="33" t="s">
        <v>123</v>
      </c>
    </row>
    <row r="107" spans="1:1" ht="15.75" thickBot="1" x14ac:dyDescent="0.3">
      <c r="A107" s="33" t="s">
        <v>128</v>
      </c>
    </row>
    <row r="108" spans="1:1" ht="15.75" thickBot="1" x14ac:dyDescent="0.3">
      <c r="A108" s="34" t="s">
        <v>55</v>
      </c>
    </row>
    <row r="109" spans="1:1" ht="15.75" thickBot="1" x14ac:dyDescent="0.3">
      <c r="A109" s="33" t="s">
        <v>129</v>
      </c>
    </row>
    <row r="110" spans="1:1" ht="15.75" thickBot="1" x14ac:dyDescent="0.3">
      <c r="A110" s="33" t="s">
        <v>130</v>
      </c>
    </row>
    <row r="111" spans="1:1" ht="15.75" thickBot="1" x14ac:dyDescent="0.3">
      <c r="A111" s="33" t="s">
        <v>131</v>
      </c>
    </row>
    <row r="112" spans="1:1" ht="15.75" thickBot="1" x14ac:dyDescent="0.3">
      <c r="A112" s="33" t="s">
        <v>132</v>
      </c>
    </row>
    <row r="113" spans="1:1" ht="15.75" thickBot="1" x14ac:dyDescent="0.3">
      <c r="A113" s="33" t="s">
        <v>133</v>
      </c>
    </row>
    <row r="114" spans="1:1" ht="15.75" thickBot="1" x14ac:dyDescent="0.3">
      <c r="A114" s="34" t="s">
        <v>55</v>
      </c>
    </row>
    <row r="115" spans="1:1" ht="15.75" thickBot="1" x14ac:dyDescent="0.3">
      <c r="A115" s="33" t="s">
        <v>134</v>
      </c>
    </row>
    <row r="116" spans="1:1" ht="15.75" thickBot="1" x14ac:dyDescent="0.3">
      <c r="A116" s="33" t="s">
        <v>135</v>
      </c>
    </row>
    <row r="117" spans="1:1" ht="15.75" thickBot="1" x14ac:dyDescent="0.3">
      <c r="A117" s="33" t="s">
        <v>136</v>
      </c>
    </row>
    <row r="118" spans="1:1" ht="15.75" thickBot="1" x14ac:dyDescent="0.3">
      <c r="A118" s="33" t="s">
        <v>137</v>
      </c>
    </row>
    <row r="119" spans="1:1" ht="15.75" thickBot="1" x14ac:dyDescent="0.3">
      <c r="A119" s="33" t="s">
        <v>138</v>
      </c>
    </row>
    <row r="120" spans="1:1" ht="15.75" thickBot="1" x14ac:dyDescent="0.3">
      <c r="A120" s="34" t="s">
        <v>55</v>
      </c>
    </row>
    <row r="121" spans="1:1" ht="15.75" thickBot="1" x14ac:dyDescent="0.3">
      <c r="A121" s="33" t="s">
        <v>139</v>
      </c>
    </row>
    <row r="122" spans="1:1" ht="15.75" thickBot="1" x14ac:dyDescent="0.3">
      <c r="A122" s="33" t="s">
        <v>140</v>
      </c>
    </row>
    <row r="123" spans="1:1" ht="15.75" thickBot="1" x14ac:dyDescent="0.3">
      <c r="A123" s="33" t="s">
        <v>141</v>
      </c>
    </row>
    <row r="124" spans="1:1" ht="15.75" thickBot="1" x14ac:dyDescent="0.3">
      <c r="A124" s="33" t="s">
        <v>142</v>
      </c>
    </row>
    <row r="125" spans="1:1" ht="15.75" thickBot="1" x14ac:dyDescent="0.3">
      <c r="A125" s="33" t="s">
        <v>143</v>
      </c>
    </row>
    <row r="126" spans="1:1" ht="15.75" thickBot="1" x14ac:dyDescent="0.3">
      <c r="A126" s="34" t="s">
        <v>55</v>
      </c>
    </row>
    <row r="127" spans="1:1" ht="15.75" thickBot="1" x14ac:dyDescent="0.3">
      <c r="A127" s="33" t="s">
        <v>144</v>
      </c>
    </row>
    <row r="128" spans="1:1" ht="15.75" thickBot="1" x14ac:dyDescent="0.3">
      <c r="A128" s="33" t="s">
        <v>145</v>
      </c>
    </row>
    <row r="129" spans="1:1" ht="15.75" thickBot="1" x14ac:dyDescent="0.3">
      <c r="A129" s="33" t="s">
        <v>146</v>
      </c>
    </row>
    <row r="130" spans="1:1" ht="15.75" thickBot="1" x14ac:dyDescent="0.3">
      <c r="A130" s="33" t="s">
        <v>110</v>
      </c>
    </row>
    <row r="131" spans="1:1" ht="15.75" thickBot="1" x14ac:dyDescent="0.3">
      <c r="A131" s="33" t="s">
        <v>54</v>
      </c>
    </row>
    <row r="132" spans="1:1" ht="15.75" thickBot="1" x14ac:dyDescent="0.3">
      <c r="A132" s="34" t="s">
        <v>55</v>
      </c>
    </row>
    <row r="133" spans="1:1" ht="15.75" thickBot="1" x14ac:dyDescent="0.3">
      <c r="A133" s="33" t="s">
        <v>147</v>
      </c>
    </row>
    <row r="134" spans="1:1" ht="15.75" thickBot="1" x14ac:dyDescent="0.3">
      <c r="A134" s="33" t="s">
        <v>148</v>
      </c>
    </row>
    <row r="135" spans="1:1" ht="15.75" thickBot="1" x14ac:dyDescent="0.3">
      <c r="A135" s="33" t="s">
        <v>149</v>
      </c>
    </row>
    <row r="136" spans="1:1" ht="15.75" thickBot="1" x14ac:dyDescent="0.3">
      <c r="A136" s="33" t="s">
        <v>110</v>
      </c>
    </row>
    <row r="137" spans="1:1" ht="15.75" thickBot="1" x14ac:dyDescent="0.3">
      <c r="A137" s="33" t="s">
        <v>150</v>
      </c>
    </row>
    <row r="138" spans="1:1" ht="15.75" thickBot="1" x14ac:dyDescent="0.3">
      <c r="A138" s="34" t="s">
        <v>55</v>
      </c>
    </row>
    <row r="139" spans="1:1" ht="15.75" thickBot="1" x14ac:dyDescent="0.3">
      <c r="A139" s="33" t="s">
        <v>151</v>
      </c>
    </row>
    <row r="140" spans="1:1" ht="15.75" thickBot="1" x14ac:dyDescent="0.3">
      <c r="A140" s="33" t="s">
        <v>152</v>
      </c>
    </row>
    <row r="141" spans="1:1" ht="15.75" thickBot="1" x14ac:dyDescent="0.3">
      <c r="A141" s="33" t="s">
        <v>149</v>
      </c>
    </row>
    <row r="142" spans="1:1" ht="15.75" thickBot="1" x14ac:dyDescent="0.3">
      <c r="A142" s="33" t="s">
        <v>110</v>
      </c>
    </row>
    <row r="143" spans="1:1" ht="15.75" thickBot="1" x14ac:dyDescent="0.3">
      <c r="A143" s="33" t="s">
        <v>153</v>
      </c>
    </row>
    <row r="144" spans="1:1" ht="15.75" thickBot="1" x14ac:dyDescent="0.3">
      <c r="A144" s="34" t="s">
        <v>55</v>
      </c>
    </row>
    <row r="145" spans="1:1" ht="15.75" thickBot="1" x14ac:dyDescent="0.3">
      <c r="A145" s="33" t="s">
        <v>154</v>
      </c>
    </row>
    <row r="146" spans="1:1" ht="15.75" thickBot="1" x14ac:dyDescent="0.3">
      <c r="A146" s="33" t="s">
        <v>155</v>
      </c>
    </row>
    <row r="147" spans="1:1" ht="15.75" thickBot="1" x14ac:dyDescent="0.3">
      <c r="A147" s="33" t="s">
        <v>141</v>
      </c>
    </row>
    <row r="148" spans="1:1" ht="15.75" thickBot="1" x14ac:dyDescent="0.3">
      <c r="A148" s="33" t="s">
        <v>156</v>
      </c>
    </row>
    <row r="149" spans="1:1" ht="15.75" thickBot="1" x14ac:dyDescent="0.3">
      <c r="A149" s="33" t="s">
        <v>157</v>
      </c>
    </row>
    <row r="150" spans="1:1" ht="15.75" thickBot="1" x14ac:dyDescent="0.3">
      <c r="A150" s="34" t="s">
        <v>55</v>
      </c>
    </row>
    <row r="151" spans="1:1" ht="15.75" thickBot="1" x14ac:dyDescent="0.3">
      <c r="A151" s="33" t="s">
        <v>158</v>
      </c>
    </row>
    <row r="152" spans="1:1" ht="15.75" thickBot="1" x14ac:dyDescent="0.3">
      <c r="A152" s="33" t="s">
        <v>159</v>
      </c>
    </row>
    <row r="153" spans="1:1" ht="15.75" thickBot="1" x14ac:dyDescent="0.3">
      <c r="A153" s="33" t="s">
        <v>160</v>
      </c>
    </row>
    <row r="154" spans="1:1" ht="15.75" thickBot="1" x14ac:dyDescent="0.3">
      <c r="A154" s="33" t="s">
        <v>161</v>
      </c>
    </row>
    <row r="155" spans="1:1" ht="15.75" thickBot="1" x14ac:dyDescent="0.3">
      <c r="A155" s="33" t="s">
        <v>162</v>
      </c>
    </row>
    <row r="156" spans="1:1" ht="15.75" thickBot="1" x14ac:dyDescent="0.3">
      <c r="A156" s="34" t="s">
        <v>55</v>
      </c>
    </row>
    <row r="157" spans="1:1" ht="15.75" thickBot="1" x14ac:dyDescent="0.3">
      <c r="A157" s="33" t="s">
        <v>163</v>
      </c>
    </row>
    <row r="158" spans="1:1" ht="15.75" thickBot="1" x14ac:dyDescent="0.3">
      <c r="A158" s="33" t="s">
        <v>164</v>
      </c>
    </row>
    <row r="159" spans="1:1" ht="15.75" thickBot="1" x14ac:dyDescent="0.3">
      <c r="A159" s="33" t="s">
        <v>141</v>
      </c>
    </row>
    <row r="160" spans="1:1" ht="15.75" thickBot="1" x14ac:dyDescent="0.3">
      <c r="A160" s="33" t="s">
        <v>161</v>
      </c>
    </row>
    <row r="161" spans="1:1" ht="15.75" thickBot="1" x14ac:dyDescent="0.3">
      <c r="A161" s="33" t="s">
        <v>54</v>
      </c>
    </row>
    <row r="162" spans="1:1" ht="15.75" thickBot="1" x14ac:dyDescent="0.3">
      <c r="A162" s="34" t="s">
        <v>55</v>
      </c>
    </row>
    <row r="163" spans="1:1" ht="15.75" thickBot="1" x14ac:dyDescent="0.3">
      <c r="A163" s="33" t="s">
        <v>165</v>
      </c>
    </row>
    <row r="164" spans="1:1" ht="15.75" thickBot="1" x14ac:dyDescent="0.3">
      <c r="A164" s="33" t="s">
        <v>166</v>
      </c>
    </row>
    <row r="165" spans="1:1" ht="15.75" thickBot="1" x14ac:dyDescent="0.3">
      <c r="A165" s="33" t="s">
        <v>141</v>
      </c>
    </row>
    <row r="166" spans="1:1" ht="15.75" thickBot="1" x14ac:dyDescent="0.3">
      <c r="A166" s="33" t="s">
        <v>167</v>
      </c>
    </row>
    <row r="167" spans="1:1" ht="15.75" thickBot="1" x14ac:dyDescent="0.3">
      <c r="A167" s="33" t="s">
        <v>168</v>
      </c>
    </row>
    <row r="168" spans="1:1" ht="15.75" thickBot="1" x14ac:dyDescent="0.3">
      <c r="A168" s="34" t="s">
        <v>55</v>
      </c>
    </row>
    <row r="169" spans="1:1" ht="15.75" thickBot="1" x14ac:dyDescent="0.3">
      <c r="A169" s="33" t="s">
        <v>169</v>
      </c>
    </row>
    <row r="170" spans="1:1" ht="15.75" thickBot="1" x14ac:dyDescent="0.3">
      <c r="A170" s="33" t="s">
        <v>170</v>
      </c>
    </row>
    <row r="171" spans="1:1" ht="15.75" thickBot="1" x14ac:dyDescent="0.3">
      <c r="A171" s="33" t="s">
        <v>171</v>
      </c>
    </row>
    <row r="172" spans="1:1" ht="15.75" thickBot="1" x14ac:dyDescent="0.3">
      <c r="A172" s="33" t="s">
        <v>137</v>
      </c>
    </row>
    <row r="173" spans="1:1" ht="15.75" thickBot="1" x14ac:dyDescent="0.3">
      <c r="A173" s="33" t="s">
        <v>172</v>
      </c>
    </row>
    <row r="174" spans="1:1" ht="15.75" thickBot="1" x14ac:dyDescent="0.3">
      <c r="A174" s="34" t="s">
        <v>55</v>
      </c>
    </row>
    <row r="175" spans="1:1" ht="15.75" thickBot="1" x14ac:dyDescent="0.3">
      <c r="A175" s="33" t="s">
        <v>173</v>
      </c>
    </row>
    <row r="176" spans="1:1" ht="15.75" thickBot="1" x14ac:dyDescent="0.3">
      <c r="A176" s="33" t="s">
        <v>174</v>
      </c>
    </row>
    <row r="177" spans="1:1" ht="15.75" thickBot="1" x14ac:dyDescent="0.3">
      <c r="A177" s="33" t="s">
        <v>175</v>
      </c>
    </row>
    <row r="178" spans="1:1" ht="15.75" thickBot="1" x14ac:dyDescent="0.3">
      <c r="A178" s="33" t="s">
        <v>176</v>
      </c>
    </row>
    <row r="179" spans="1:1" ht="15.75" thickBot="1" x14ac:dyDescent="0.3">
      <c r="A179" s="33" t="s">
        <v>177</v>
      </c>
    </row>
    <row r="180" spans="1:1" ht="15.75" thickBot="1" x14ac:dyDescent="0.3">
      <c r="A180" s="34" t="s">
        <v>55</v>
      </c>
    </row>
    <row r="181" spans="1:1" ht="15.75" thickBot="1" x14ac:dyDescent="0.3">
      <c r="A181" s="33" t="s">
        <v>178</v>
      </c>
    </row>
    <row r="182" spans="1:1" ht="15.75" thickBot="1" x14ac:dyDescent="0.3">
      <c r="A182" s="33" t="s">
        <v>179</v>
      </c>
    </row>
    <row r="183" spans="1:1" ht="15.75" thickBot="1" x14ac:dyDescent="0.3">
      <c r="A183" s="33" t="s">
        <v>149</v>
      </c>
    </row>
    <row r="184" spans="1:1" ht="15.75" thickBot="1" x14ac:dyDescent="0.3">
      <c r="A184" s="33" t="s">
        <v>180</v>
      </c>
    </row>
    <row r="185" spans="1:1" ht="15.75" thickBot="1" x14ac:dyDescent="0.3">
      <c r="A185" s="33" t="s">
        <v>181</v>
      </c>
    </row>
    <row r="186" spans="1:1" ht="15.75" thickBot="1" x14ac:dyDescent="0.3">
      <c r="A186" s="34" t="s">
        <v>55</v>
      </c>
    </row>
    <row r="187" spans="1:1" ht="15.75" thickBot="1" x14ac:dyDescent="0.3">
      <c r="A187" s="33" t="s">
        <v>182</v>
      </c>
    </row>
    <row r="188" spans="1:1" ht="15.75" thickBot="1" x14ac:dyDescent="0.3">
      <c r="A188" s="33" t="s">
        <v>183</v>
      </c>
    </row>
    <row r="189" spans="1:1" ht="15.75" thickBot="1" x14ac:dyDescent="0.3">
      <c r="A189" s="33" t="s">
        <v>149</v>
      </c>
    </row>
    <row r="190" spans="1:1" ht="15.75" thickBot="1" x14ac:dyDescent="0.3">
      <c r="A190" s="33" t="s">
        <v>184</v>
      </c>
    </row>
    <row r="191" spans="1:1" ht="15.75" thickBot="1" x14ac:dyDescent="0.3">
      <c r="A191" s="33" t="s">
        <v>185</v>
      </c>
    </row>
    <row r="192" spans="1:1" ht="15.75" thickBot="1" x14ac:dyDescent="0.3">
      <c r="A192" s="34" t="s">
        <v>55</v>
      </c>
    </row>
    <row r="193" spans="1:1" ht="15.75" thickBot="1" x14ac:dyDescent="0.3">
      <c r="A193" s="33" t="s">
        <v>186</v>
      </c>
    </row>
    <row r="194" spans="1:1" ht="15.75" thickBot="1" x14ac:dyDescent="0.3">
      <c r="A194" s="33" t="s">
        <v>187</v>
      </c>
    </row>
    <row r="195" spans="1:1" ht="15.75" thickBot="1" x14ac:dyDescent="0.3">
      <c r="A195" s="33" t="s">
        <v>188</v>
      </c>
    </row>
    <row r="196" spans="1:1" ht="15.75" thickBot="1" x14ac:dyDescent="0.3">
      <c r="A196" s="33" t="s">
        <v>189</v>
      </c>
    </row>
    <row r="197" spans="1:1" ht="15.75" thickBot="1" x14ac:dyDescent="0.3">
      <c r="A197" s="33" t="s">
        <v>190</v>
      </c>
    </row>
    <row r="198" spans="1:1" ht="15.75" thickBot="1" x14ac:dyDescent="0.3">
      <c r="A198" s="34" t="s">
        <v>55</v>
      </c>
    </row>
    <row r="199" spans="1:1" ht="15.75" thickBot="1" x14ac:dyDescent="0.3">
      <c r="A199" s="33" t="s">
        <v>191</v>
      </c>
    </row>
    <row r="200" spans="1:1" ht="15.75" thickBot="1" x14ac:dyDescent="0.3">
      <c r="A200" s="33" t="s">
        <v>192</v>
      </c>
    </row>
    <row r="201" spans="1:1" ht="15.75" thickBot="1" x14ac:dyDescent="0.3">
      <c r="A201" s="33" t="s">
        <v>193</v>
      </c>
    </row>
    <row r="202" spans="1:1" ht="15.75" thickBot="1" x14ac:dyDescent="0.3">
      <c r="A202" s="33" t="s">
        <v>167</v>
      </c>
    </row>
    <row r="203" spans="1:1" ht="15.75" thickBot="1" x14ac:dyDescent="0.3">
      <c r="A203" s="33" t="s">
        <v>194</v>
      </c>
    </row>
    <row r="204" spans="1:1" ht="15.75" thickBot="1" x14ac:dyDescent="0.3">
      <c r="A204" s="34" t="s">
        <v>55</v>
      </c>
    </row>
    <row r="205" spans="1:1" ht="15.75" thickBot="1" x14ac:dyDescent="0.3">
      <c r="A205" s="33" t="s">
        <v>195</v>
      </c>
    </row>
    <row r="206" spans="1:1" ht="15.75" thickBot="1" x14ac:dyDescent="0.3">
      <c r="A206" s="33" t="s">
        <v>196</v>
      </c>
    </row>
    <row r="207" spans="1:1" ht="15.75" thickBot="1" x14ac:dyDescent="0.3">
      <c r="A207" s="33" t="s">
        <v>197</v>
      </c>
    </row>
    <row r="208" spans="1:1" ht="15.75" thickBot="1" x14ac:dyDescent="0.3">
      <c r="A208" s="33" t="s">
        <v>167</v>
      </c>
    </row>
    <row r="209" spans="1:1" ht="15.75" thickBot="1" x14ac:dyDescent="0.3">
      <c r="A209" s="33" t="s">
        <v>198</v>
      </c>
    </row>
    <row r="210" spans="1:1" ht="15.75" thickBot="1" x14ac:dyDescent="0.3">
      <c r="A210" s="34" t="s">
        <v>55</v>
      </c>
    </row>
    <row r="211" spans="1:1" ht="15.75" thickBot="1" x14ac:dyDescent="0.3">
      <c r="A211" s="33" t="s">
        <v>199</v>
      </c>
    </row>
    <row r="212" spans="1:1" ht="15.75" thickBot="1" x14ac:dyDescent="0.3">
      <c r="A212" s="33" t="s">
        <v>200</v>
      </c>
    </row>
    <row r="213" spans="1:1" ht="15.75" thickBot="1" x14ac:dyDescent="0.3">
      <c r="A213" s="33" t="s">
        <v>201</v>
      </c>
    </row>
    <row r="214" spans="1:1" ht="15.75" thickBot="1" x14ac:dyDescent="0.3">
      <c r="A214" s="33" t="s">
        <v>202</v>
      </c>
    </row>
    <row r="215" spans="1:1" ht="15.75" thickBot="1" x14ac:dyDescent="0.3">
      <c r="A215" s="33" t="s">
        <v>203</v>
      </c>
    </row>
    <row r="216" spans="1:1" ht="15.75" thickBot="1" x14ac:dyDescent="0.3">
      <c r="A216" s="34" t="s">
        <v>55</v>
      </c>
    </row>
    <row r="217" spans="1:1" ht="15.75" thickBot="1" x14ac:dyDescent="0.3">
      <c r="A217" s="33" t="s">
        <v>204</v>
      </c>
    </row>
    <row r="218" spans="1:1" ht="15.75" thickBot="1" x14ac:dyDescent="0.3">
      <c r="A218" s="33" t="s">
        <v>205</v>
      </c>
    </row>
    <row r="219" spans="1:1" ht="15.75" thickBot="1" x14ac:dyDescent="0.3">
      <c r="A219" s="33" t="s">
        <v>197</v>
      </c>
    </row>
    <row r="220" spans="1:1" ht="15.75" thickBot="1" x14ac:dyDescent="0.3">
      <c r="A220" s="33" t="s">
        <v>206</v>
      </c>
    </row>
    <row r="221" spans="1:1" ht="15.75" thickBot="1" x14ac:dyDescent="0.3">
      <c r="A221" s="33" t="s">
        <v>207</v>
      </c>
    </row>
    <row r="222" spans="1:1" ht="15.75" thickBot="1" x14ac:dyDescent="0.3">
      <c r="A222" s="34" t="s">
        <v>55</v>
      </c>
    </row>
    <row r="223" spans="1:1" ht="15.75" thickBot="1" x14ac:dyDescent="0.3">
      <c r="A223" s="33" t="s">
        <v>208</v>
      </c>
    </row>
    <row r="224" spans="1:1" ht="15.75" thickBot="1" x14ac:dyDescent="0.3">
      <c r="A224" s="33" t="s">
        <v>209</v>
      </c>
    </row>
    <row r="225" spans="1:1" ht="15.75" thickBot="1" x14ac:dyDescent="0.3">
      <c r="A225" s="33" t="s">
        <v>210</v>
      </c>
    </row>
    <row r="226" spans="1:1" ht="15.75" thickBot="1" x14ac:dyDescent="0.3">
      <c r="A226" s="33" t="s">
        <v>211</v>
      </c>
    </row>
    <row r="227" spans="1:1" ht="15.75" thickBot="1" x14ac:dyDescent="0.3">
      <c r="A227" s="33" t="s">
        <v>212</v>
      </c>
    </row>
    <row r="228" spans="1:1" ht="15.75" thickBot="1" x14ac:dyDescent="0.3">
      <c r="A228" s="34" t="s">
        <v>55</v>
      </c>
    </row>
    <row r="229" spans="1:1" ht="15.75" thickBot="1" x14ac:dyDescent="0.3">
      <c r="A229" s="33" t="s">
        <v>213</v>
      </c>
    </row>
    <row r="230" spans="1:1" ht="15.75" thickBot="1" x14ac:dyDescent="0.3">
      <c r="A230" s="33" t="s">
        <v>214</v>
      </c>
    </row>
    <row r="231" spans="1:1" ht="15.75" thickBot="1" x14ac:dyDescent="0.3">
      <c r="A231" s="33" t="s">
        <v>197</v>
      </c>
    </row>
    <row r="232" spans="1:1" ht="15.75" thickBot="1" x14ac:dyDescent="0.3">
      <c r="A232" s="33" t="s">
        <v>215</v>
      </c>
    </row>
    <row r="233" spans="1:1" ht="15.75" thickBot="1" x14ac:dyDescent="0.3">
      <c r="A233" s="33" t="s">
        <v>216</v>
      </c>
    </row>
    <row r="234" spans="1:1" ht="15.75" thickBot="1" x14ac:dyDescent="0.3">
      <c r="A234" s="34" t="s">
        <v>55</v>
      </c>
    </row>
    <row r="235" spans="1:1" ht="15.75" thickBot="1" x14ac:dyDescent="0.3">
      <c r="A235" s="33" t="s">
        <v>217</v>
      </c>
    </row>
    <row r="236" spans="1:1" ht="15.75" thickBot="1" x14ac:dyDescent="0.3">
      <c r="A236" s="33" t="s">
        <v>218</v>
      </c>
    </row>
    <row r="237" spans="1:1" ht="15.75" thickBot="1" x14ac:dyDescent="0.3">
      <c r="A237" s="33" t="s">
        <v>219</v>
      </c>
    </row>
    <row r="238" spans="1:1" ht="15.75" thickBot="1" x14ac:dyDescent="0.3">
      <c r="A238" s="33" t="s">
        <v>161</v>
      </c>
    </row>
    <row r="239" spans="1:1" ht="15.75" thickBot="1" x14ac:dyDescent="0.3">
      <c r="A239" s="33" t="s">
        <v>133</v>
      </c>
    </row>
    <row r="240" spans="1:1" ht="15.75" thickBot="1" x14ac:dyDescent="0.3">
      <c r="A240" s="34" t="s">
        <v>55</v>
      </c>
    </row>
    <row r="241" spans="1:1" ht="15.75" thickBot="1" x14ac:dyDescent="0.3">
      <c r="A241" s="33" t="s">
        <v>220</v>
      </c>
    </row>
    <row r="242" spans="1:1" ht="15.75" thickBot="1" x14ac:dyDescent="0.3">
      <c r="A242" s="33" t="s">
        <v>221</v>
      </c>
    </row>
    <row r="243" spans="1:1" ht="15.75" thickBot="1" x14ac:dyDescent="0.3">
      <c r="A243" s="33" t="s">
        <v>160</v>
      </c>
    </row>
    <row r="244" spans="1:1" ht="15.75" thickBot="1" x14ac:dyDescent="0.3">
      <c r="A244" s="33" t="s">
        <v>222</v>
      </c>
    </row>
    <row r="245" spans="1:1" ht="15.75" thickBot="1" x14ac:dyDescent="0.3">
      <c r="A245" s="33" t="s">
        <v>223</v>
      </c>
    </row>
    <row r="246" spans="1:1" ht="15.75" thickBot="1" x14ac:dyDescent="0.3">
      <c r="A246" s="34" t="s">
        <v>55</v>
      </c>
    </row>
    <row r="247" spans="1:1" ht="15.75" thickBot="1" x14ac:dyDescent="0.3">
      <c r="A247" s="33" t="s">
        <v>224</v>
      </c>
    </row>
    <row r="248" spans="1:1" ht="15.75" thickBot="1" x14ac:dyDescent="0.3">
      <c r="A248" s="33" t="s">
        <v>225</v>
      </c>
    </row>
    <row r="249" spans="1:1" ht="15.75" thickBot="1" x14ac:dyDescent="0.3">
      <c r="A249" s="33" t="s">
        <v>226</v>
      </c>
    </row>
    <row r="250" spans="1:1" ht="15.75" thickBot="1" x14ac:dyDescent="0.3">
      <c r="A250" s="33" t="s">
        <v>161</v>
      </c>
    </row>
    <row r="251" spans="1:1" ht="15.75" thickBot="1" x14ac:dyDescent="0.3">
      <c r="A251" s="33" t="s">
        <v>223</v>
      </c>
    </row>
    <row r="252" spans="1:1" ht="15.75" thickBot="1" x14ac:dyDescent="0.3">
      <c r="A252" s="34" t="s">
        <v>55</v>
      </c>
    </row>
    <row r="253" spans="1:1" ht="15.75" thickBot="1" x14ac:dyDescent="0.3">
      <c r="A253" s="33" t="s">
        <v>227</v>
      </c>
    </row>
    <row r="254" spans="1:1" ht="15.75" thickBot="1" x14ac:dyDescent="0.3">
      <c r="A254" s="33" t="s">
        <v>228</v>
      </c>
    </row>
    <row r="255" spans="1:1" ht="15.75" thickBot="1" x14ac:dyDescent="0.3">
      <c r="A255" s="33" t="s">
        <v>149</v>
      </c>
    </row>
    <row r="256" spans="1:1" ht="15.75" thickBot="1" x14ac:dyDescent="0.3">
      <c r="A256" s="33" t="s">
        <v>161</v>
      </c>
    </row>
    <row r="257" spans="1:1" ht="15.75" thickBot="1" x14ac:dyDescent="0.3">
      <c r="A257" s="33" t="s">
        <v>229</v>
      </c>
    </row>
    <row r="258" spans="1:1" ht="15.75" thickBot="1" x14ac:dyDescent="0.3">
      <c r="A258" s="34" t="s">
        <v>55</v>
      </c>
    </row>
    <row r="259" spans="1:1" ht="15.75" thickBot="1" x14ac:dyDescent="0.3">
      <c r="A259" s="33" t="s">
        <v>230</v>
      </c>
    </row>
    <row r="260" spans="1:1" ht="15.75" thickBot="1" x14ac:dyDescent="0.3">
      <c r="A260" s="33" t="s">
        <v>231</v>
      </c>
    </row>
    <row r="261" spans="1:1" ht="15.75" thickBot="1" x14ac:dyDescent="0.3">
      <c r="A261" s="33" t="s">
        <v>149</v>
      </c>
    </row>
    <row r="262" spans="1:1" ht="15.75" thickBot="1" x14ac:dyDescent="0.3">
      <c r="A262" s="33" t="s">
        <v>232</v>
      </c>
    </row>
    <row r="263" spans="1:1" ht="15.75" thickBot="1" x14ac:dyDescent="0.3">
      <c r="A263" s="33" t="s">
        <v>233</v>
      </c>
    </row>
    <row r="264" spans="1:1" ht="15.75" thickBot="1" x14ac:dyDescent="0.3">
      <c r="A264" s="34" t="s">
        <v>55</v>
      </c>
    </row>
    <row r="265" spans="1:1" ht="15.75" thickBot="1" x14ac:dyDescent="0.3">
      <c r="A265" s="33" t="s">
        <v>234</v>
      </c>
    </row>
    <row r="266" spans="1:1" ht="15.75" thickBot="1" x14ac:dyDescent="0.3">
      <c r="A266" s="33" t="s">
        <v>235</v>
      </c>
    </row>
    <row r="267" spans="1:1" ht="15.75" thickBot="1" x14ac:dyDescent="0.3">
      <c r="A267" s="33" t="s">
        <v>149</v>
      </c>
    </row>
    <row r="268" spans="1:1" ht="15.75" thickBot="1" x14ac:dyDescent="0.3">
      <c r="A268" s="33" t="s">
        <v>53</v>
      </c>
    </row>
    <row r="269" spans="1:1" ht="15.75" thickBot="1" x14ac:dyDescent="0.3">
      <c r="A269" s="33" t="s">
        <v>236</v>
      </c>
    </row>
    <row r="270" spans="1:1" ht="15.75" thickBot="1" x14ac:dyDescent="0.3">
      <c r="A270" s="34" t="s">
        <v>55</v>
      </c>
    </row>
    <row r="271" spans="1:1" ht="15.75" thickBot="1" x14ac:dyDescent="0.3">
      <c r="A271" s="33" t="s">
        <v>237</v>
      </c>
    </row>
    <row r="272" spans="1:1" ht="15.75" thickBot="1" x14ac:dyDescent="0.3">
      <c r="A272" s="33" t="s">
        <v>238</v>
      </c>
    </row>
    <row r="273" spans="1:1" ht="15.75" thickBot="1" x14ac:dyDescent="0.3">
      <c r="A273" s="33" t="s">
        <v>149</v>
      </c>
    </row>
    <row r="274" spans="1:1" ht="15.75" thickBot="1" x14ac:dyDescent="0.3">
      <c r="A274" s="33" t="s">
        <v>239</v>
      </c>
    </row>
    <row r="275" spans="1:1" ht="15.75" thickBot="1" x14ac:dyDescent="0.3">
      <c r="A275" s="33" t="s">
        <v>240</v>
      </c>
    </row>
    <row r="276" spans="1:1" ht="15.75" thickBot="1" x14ac:dyDescent="0.3">
      <c r="A276" s="34" t="s">
        <v>55</v>
      </c>
    </row>
    <row r="277" spans="1:1" ht="15.75" thickBot="1" x14ac:dyDescent="0.3">
      <c r="A277" s="33" t="s">
        <v>241</v>
      </c>
    </row>
    <row r="278" spans="1:1" ht="15.75" thickBot="1" x14ac:dyDescent="0.3">
      <c r="A278" s="33" t="s">
        <v>242</v>
      </c>
    </row>
    <row r="279" spans="1:1" ht="15.75" thickBot="1" x14ac:dyDescent="0.3">
      <c r="A279" s="33" t="s">
        <v>127</v>
      </c>
    </row>
    <row r="280" spans="1:1" ht="26.25" thickBot="1" x14ac:dyDescent="0.3">
      <c r="A280" s="33" t="s">
        <v>243</v>
      </c>
    </row>
    <row r="281" spans="1:1" ht="15.75" thickBot="1" x14ac:dyDescent="0.3">
      <c r="A281" s="33" t="s">
        <v>244</v>
      </c>
    </row>
    <row r="282" spans="1:1" ht="15.75" thickBot="1" x14ac:dyDescent="0.3">
      <c r="A282" s="34" t="s">
        <v>55</v>
      </c>
    </row>
    <row r="283" spans="1:1" ht="15.75" thickBot="1" x14ac:dyDescent="0.3">
      <c r="A283" s="33" t="s">
        <v>245</v>
      </c>
    </row>
    <row r="284" spans="1:1" ht="15.75" thickBot="1" x14ac:dyDescent="0.3">
      <c r="A284" s="33" t="s">
        <v>246</v>
      </c>
    </row>
    <row r="285" spans="1:1" ht="15.75" thickBot="1" x14ac:dyDescent="0.3">
      <c r="A285" s="33" t="s">
        <v>127</v>
      </c>
    </row>
    <row r="286" spans="1:1" ht="15.75" thickBot="1" x14ac:dyDescent="0.3">
      <c r="A286" s="33" t="s">
        <v>239</v>
      </c>
    </row>
    <row r="287" spans="1:1" ht="15.75" thickBot="1" x14ac:dyDescent="0.3">
      <c r="A287" s="33" t="s">
        <v>247</v>
      </c>
    </row>
    <row r="288" spans="1:1" ht="15.75" thickBot="1" x14ac:dyDescent="0.3">
      <c r="A288" s="34" t="s">
        <v>55</v>
      </c>
    </row>
    <row r="289" spans="1:1" ht="15.75" thickBot="1" x14ac:dyDescent="0.3">
      <c r="A289" s="33" t="s">
        <v>248</v>
      </c>
    </row>
    <row r="290" spans="1:1" ht="15.75" thickBot="1" x14ac:dyDescent="0.3">
      <c r="A290" s="33" t="s">
        <v>249</v>
      </c>
    </row>
    <row r="291" spans="1:1" ht="15.75" thickBot="1" x14ac:dyDescent="0.3">
      <c r="A291" s="33" t="s">
        <v>52</v>
      </c>
    </row>
    <row r="292" spans="1:1" ht="15.75" thickBot="1" x14ac:dyDescent="0.3">
      <c r="A292" s="33" t="s">
        <v>75</v>
      </c>
    </row>
    <row r="293" spans="1:1" ht="15.75" thickBot="1" x14ac:dyDescent="0.3">
      <c r="A293" s="33" t="s">
        <v>250</v>
      </c>
    </row>
    <row r="294" spans="1:1" ht="15.75" thickBot="1" x14ac:dyDescent="0.3">
      <c r="A294" s="34" t="s">
        <v>55</v>
      </c>
    </row>
    <row r="295" spans="1:1" ht="15.75" thickBot="1" x14ac:dyDescent="0.3">
      <c r="A295" s="33" t="s">
        <v>251</v>
      </c>
    </row>
    <row r="296" spans="1:1" ht="15.75" thickBot="1" x14ac:dyDescent="0.3">
      <c r="A296" s="33" t="s">
        <v>252</v>
      </c>
    </row>
    <row r="297" spans="1:1" ht="15.75" thickBot="1" x14ac:dyDescent="0.3">
      <c r="A297" s="33" t="s">
        <v>149</v>
      </c>
    </row>
    <row r="298" spans="1:1" ht="15.75" thickBot="1" x14ac:dyDescent="0.3">
      <c r="A298" s="33" t="s">
        <v>156</v>
      </c>
    </row>
    <row r="299" spans="1:1" ht="15.75" thickBot="1" x14ac:dyDescent="0.3">
      <c r="A299" s="33" t="s">
        <v>253</v>
      </c>
    </row>
    <row r="300" spans="1:1" ht="15.75" thickBot="1" x14ac:dyDescent="0.3">
      <c r="A300" s="34" t="s">
        <v>55</v>
      </c>
    </row>
    <row r="301" spans="1:1" ht="15.75" thickBot="1" x14ac:dyDescent="0.3">
      <c r="A301" s="33" t="s">
        <v>254</v>
      </c>
    </row>
    <row r="302" spans="1:1" ht="15.75" thickBot="1" x14ac:dyDescent="0.3">
      <c r="A302" s="33" t="s">
        <v>255</v>
      </c>
    </row>
    <row r="303" spans="1:1" ht="15.75" thickBot="1" x14ac:dyDescent="0.3">
      <c r="A303" s="33" t="s">
        <v>149</v>
      </c>
    </row>
    <row r="304" spans="1:1" ht="15.75" thickBot="1" x14ac:dyDescent="0.3">
      <c r="A304" s="33" t="s">
        <v>156</v>
      </c>
    </row>
    <row r="305" spans="1:1" ht="15.75" thickBot="1" x14ac:dyDescent="0.3">
      <c r="A305" s="33" t="s">
        <v>256</v>
      </c>
    </row>
    <row r="306" spans="1:1" ht="15.75" thickBot="1" x14ac:dyDescent="0.3">
      <c r="A306" s="34" t="s">
        <v>55</v>
      </c>
    </row>
    <row r="307" spans="1:1" ht="15.75" thickBot="1" x14ac:dyDescent="0.3">
      <c r="A307" s="33" t="s">
        <v>257</v>
      </c>
    </row>
    <row r="308" spans="1:1" ht="15.75" thickBot="1" x14ac:dyDescent="0.3">
      <c r="A308" s="33" t="s">
        <v>258</v>
      </c>
    </row>
    <row r="309" spans="1:1" ht="15.75" thickBot="1" x14ac:dyDescent="0.3">
      <c r="A309" s="33" t="s">
        <v>149</v>
      </c>
    </row>
    <row r="310" spans="1:1" ht="15.75" thickBot="1" x14ac:dyDescent="0.3">
      <c r="A310" s="33" t="s">
        <v>156</v>
      </c>
    </row>
    <row r="311" spans="1:1" ht="15.75" thickBot="1" x14ac:dyDescent="0.3">
      <c r="A311" s="33" t="s">
        <v>259</v>
      </c>
    </row>
    <row r="312" spans="1:1" ht="15.75" thickBot="1" x14ac:dyDescent="0.3">
      <c r="A312" s="34" t="s">
        <v>55</v>
      </c>
    </row>
    <row r="313" spans="1:1" ht="15.75" thickBot="1" x14ac:dyDescent="0.3">
      <c r="A313" s="33" t="s">
        <v>260</v>
      </c>
    </row>
    <row r="314" spans="1:1" ht="15.75" thickBot="1" x14ac:dyDescent="0.3">
      <c r="A314" s="33" t="s">
        <v>261</v>
      </c>
    </row>
    <row r="315" spans="1:1" ht="15.75" thickBot="1" x14ac:dyDescent="0.3">
      <c r="A315" s="33" t="s">
        <v>52</v>
      </c>
    </row>
    <row r="316" spans="1:1" ht="15.75" thickBot="1" x14ac:dyDescent="0.3">
      <c r="A316" s="33" t="s">
        <v>53</v>
      </c>
    </row>
    <row r="317" spans="1:1" ht="15.75" thickBot="1" x14ac:dyDescent="0.3">
      <c r="A317" s="33" t="s">
        <v>262</v>
      </c>
    </row>
    <row r="318" spans="1:1" ht="15.75" thickBot="1" x14ac:dyDescent="0.3">
      <c r="A318" s="34" t="s">
        <v>55</v>
      </c>
    </row>
    <row r="319" spans="1:1" ht="15.75" thickBot="1" x14ac:dyDescent="0.3">
      <c r="A319" s="33" t="s">
        <v>263</v>
      </c>
    </row>
    <row r="320" spans="1:1" ht="15.75" thickBot="1" x14ac:dyDescent="0.3">
      <c r="A320" s="33" t="s">
        <v>264</v>
      </c>
    </row>
    <row r="321" spans="1:1" ht="15.75" thickBot="1" x14ac:dyDescent="0.3">
      <c r="A321" s="33" t="s">
        <v>52</v>
      </c>
    </row>
    <row r="322" spans="1:1" ht="15.75" thickBot="1" x14ac:dyDescent="0.3">
      <c r="A322" s="33" t="s">
        <v>53</v>
      </c>
    </row>
    <row r="323" spans="1:1" ht="15.75" thickBot="1" x14ac:dyDescent="0.3">
      <c r="A323" s="33" t="s">
        <v>265</v>
      </c>
    </row>
    <row r="324" spans="1:1" ht="15.75" thickBot="1" x14ac:dyDescent="0.3">
      <c r="A324" s="34" t="s">
        <v>55</v>
      </c>
    </row>
    <row r="325" spans="1:1" ht="15.75" thickBot="1" x14ac:dyDescent="0.3">
      <c r="A325" s="33" t="s">
        <v>266</v>
      </c>
    </row>
    <row r="326" spans="1:1" ht="15.75" thickBot="1" x14ac:dyDescent="0.3">
      <c r="A326" s="33" t="s">
        <v>267</v>
      </c>
    </row>
    <row r="327" spans="1:1" ht="15.75" thickBot="1" x14ac:dyDescent="0.3">
      <c r="A327" s="33" t="s">
        <v>268</v>
      </c>
    </row>
    <row r="328" spans="1:1" ht="15.75" thickBot="1" x14ac:dyDescent="0.3">
      <c r="A328" s="33" t="s">
        <v>269</v>
      </c>
    </row>
    <row r="329" spans="1:1" ht="15.75" thickBot="1" x14ac:dyDescent="0.3">
      <c r="A329" s="33" t="s">
        <v>143</v>
      </c>
    </row>
    <row r="330" spans="1:1" x14ac:dyDescent="0.25">
      <c r="A330" s="34" t="s">
        <v>55</v>
      </c>
    </row>
  </sheetData>
  <pageMargins left="0.7" right="0.7" top="0.75" bottom="0.75" header="0.3" footer="0.3"/>
  <pageSetup orientation="portrait" horizontalDpi="4294967295" verticalDpi="4294967295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47C71C2-5AB6-4F3B-A682-6A1ACABF83A9}">
  <dimension ref="A1:U12"/>
  <sheetViews>
    <sheetView workbookViewId="0">
      <selection activeCell="W12" sqref="W12"/>
    </sheetView>
  </sheetViews>
  <sheetFormatPr defaultRowHeight="15" x14ac:dyDescent="0.25"/>
  <cols>
    <col min="1" max="1" width="26.42578125" customWidth="1"/>
    <col min="2" max="4" width="11.85546875" customWidth="1"/>
    <col min="5" max="5" width="17.28515625" customWidth="1"/>
  </cols>
  <sheetData>
    <row r="1" spans="1:21" x14ac:dyDescent="0.25">
      <c r="A1" s="47" t="s">
        <v>35</v>
      </c>
      <c r="B1" s="47"/>
      <c r="C1" s="47"/>
      <c r="D1" s="47"/>
      <c r="E1" s="47"/>
      <c r="F1" s="47"/>
      <c r="G1" s="47"/>
      <c r="H1" s="47"/>
      <c r="I1" s="47"/>
      <c r="J1" s="47"/>
      <c r="K1" s="47"/>
      <c r="L1" s="47"/>
      <c r="M1" s="47"/>
      <c r="N1" s="47"/>
      <c r="O1" s="47"/>
      <c r="P1" s="47"/>
      <c r="Q1" s="47"/>
      <c r="R1" s="47"/>
      <c r="S1" s="47"/>
      <c r="T1" s="47"/>
      <c r="U1" s="47"/>
    </row>
    <row r="2" spans="1:21" x14ac:dyDescent="0.25">
      <c r="A2" s="47"/>
      <c r="B2" s="47"/>
      <c r="C2" s="47"/>
      <c r="D2" s="47"/>
      <c r="E2" s="47"/>
      <c r="F2" s="47"/>
      <c r="G2" s="47"/>
      <c r="H2" s="47"/>
      <c r="I2" s="47"/>
      <c r="J2" s="47"/>
      <c r="K2" s="47"/>
      <c r="L2" s="47"/>
      <c r="M2" s="47"/>
      <c r="N2" s="47"/>
      <c r="O2" s="47"/>
      <c r="P2" s="47"/>
      <c r="Q2" s="47"/>
      <c r="R2" s="47"/>
      <c r="S2" s="47"/>
      <c r="T2" s="47"/>
      <c r="U2" s="47"/>
    </row>
    <row r="3" spans="1:21" x14ac:dyDescent="0.25">
      <c r="A3" s="47"/>
      <c r="B3" s="47"/>
      <c r="C3" s="47"/>
      <c r="D3" s="47"/>
      <c r="E3" s="47"/>
      <c r="F3" s="47"/>
      <c r="G3" s="47"/>
      <c r="H3" s="47"/>
      <c r="I3" s="47"/>
      <c r="J3" s="47"/>
      <c r="K3" s="47"/>
      <c r="L3" s="47"/>
      <c r="M3" s="47"/>
      <c r="N3" s="47"/>
      <c r="O3" s="47"/>
      <c r="P3" s="47"/>
      <c r="Q3" s="47"/>
      <c r="R3" s="47"/>
      <c r="S3" s="47"/>
      <c r="T3" s="47"/>
      <c r="U3" s="47"/>
    </row>
    <row r="4" spans="1:21" x14ac:dyDescent="0.25">
      <c r="A4" s="23"/>
      <c r="B4" s="23"/>
      <c r="C4" s="23"/>
      <c r="D4" s="23"/>
      <c r="E4" s="23"/>
      <c r="F4" s="23"/>
      <c r="G4" s="23"/>
      <c r="H4" s="23"/>
      <c r="I4" s="23"/>
      <c r="J4" s="23"/>
      <c r="K4" s="23"/>
      <c r="L4" s="23"/>
      <c r="M4" s="23"/>
      <c r="N4" s="23"/>
      <c r="O4" s="23"/>
      <c r="P4" s="23"/>
      <c r="Q4" s="23"/>
      <c r="R4" s="23"/>
      <c r="S4" s="23"/>
      <c r="T4" s="23"/>
      <c r="U4" s="23"/>
    </row>
    <row r="5" spans="1:21" x14ac:dyDescent="0.25">
      <c r="A5" s="47" t="s">
        <v>36</v>
      </c>
      <c r="B5" s="47"/>
      <c r="C5" s="47"/>
      <c r="D5" s="47"/>
      <c r="E5" s="47"/>
      <c r="F5" s="47"/>
      <c r="G5" s="47"/>
      <c r="H5" s="47"/>
      <c r="I5" s="47"/>
      <c r="J5" s="47"/>
      <c r="K5" s="47"/>
      <c r="L5" s="47"/>
      <c r="M5" s="47"/>
      <c r="N5" s="47"/>
      <c r="O5" s="47"/>
      <c r="P5" s="47"/>
      <c r="Q5" s="47"/>
      <c r="R5" s="47"/>
      <c r="S5" s="47"/>
      <c r="T5" s="47"/>
      <c r="U5" s="47"/>
    </row>
    <row r="6" spans="1:21" x14ac:dyDescent="0.25">
      <c r="A6" s="47"/>
      <c r="B6" s="47"/>
      <c r="C6" s="47"/>
      <c r="D6" s="47"/>
      <c r="E6" s="47"/>
      <c r="F6" s="47"/>
      <c r="G6" s="47"/>
      <c r="H6" s="47"/>
      <c r="I6" s="47"/>
      <c r="J6" s="47"/>
      <c r="K6" s="47"/>
      <c r="L6" s="47"/>
      <c r="M6" s="47"/>
      <c r="N6" s="47"/>
      <c r="O6" s="47"/>
      <c r="P6" s="47"/>
      <c r="Q6" s="47"/>
      <c r="R6" s="47"/>
      <c r="S6" s="47"/>
      <c r="T6" s="47"/>
      <c r="U6" s="47"/>
    </row>
    <row r="7" spans="1:21" ht="47.25" customHeight="1" x14ac:dyDescent="0.25">
      <c r="A7" s="47" t="s">
        <v>37</v>
      </c>
      <c r="B7" s="47"/>
      <c r="C7" s="47"/>
      <c r="D7" s="47"/>
      <c r="E7" s="47"/>
      <c r="F7" s="47"/>
      <c r="G7" s="47"/>
      <c r="H7" s="47"/>
      <c r="I7" s="47"/>
      <c r="J7" s="47"/>
      <c r="K7" s="47"/>
      <c r="L7" s="47"/>
      <c r="M7" s="47"/>
      <c r="N7" s="47"/>
      <c r="O7" s="47"/>
      <c r="P7" s="47"/>
      <c r="Q7" s="47"/>
      <c r="R7" s="47"/>
      <c r="S7" s="47"/>
      <c r="T7" s="47"/>
      <c r="U7" s="47"/>
    </row>
    <row r="8" spans="1:21" x14ac:dyDescent="0.25">
      <c r="A8" s="21"/>
      <c r="B8" s="22"/>
      <c r="C8" s="22"/>
      <c r="D8" s="22"/>
      <c r="E8" s="22"/>
      <c r="F8" s="21"/>
      <c r="G8" s="21"/>
      <c r="H8" s="21"/>
      <c r="I8" s="21"/>
      <c r="J8" s="21"/>
      <c r="K8" s="21"/>
      <c r="L8" s="21"/>
      <c r="M8" s="21"/>
      <c r="N8" s="21"/>
      <c r="O8" s="21"/>
      <c r="P8" s="21"/>
      <c r="Q8" s="21"/>
      <c r="R8" s="21"/>
      <c r="S8" s="21"/>
      <c r="T8" s="21"/>
      <c r="U8" s="21"/>
    </row>
    <row r="12" spans="1:21" x14ac:dyDescent="0.25">
      <c r="A12" s="21"/>
    </row>
  </sheetData>
  <mergeCells count="3">
    <mergeCell ref="A1:U3"/>
    <mergeCell ref="A5:U6"/>
    <mergeCell ref="A7:U7"/>
  </mergeCells>
  <pageMargins left="0.7" right="0.7" top="0.75" bottom="0.75" header="0.3" footer="0.3"/>
  <pageSetup orientation="portrait" horizontalDpi="4294967295" verticalDpi="4294967295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3C2A8D4B8FF93C43B014D86275F64711" ma:contentTypeVersion="2" ma:contentTypeDescription="Create a new document." ma:contentTypeScope="" ma:versionID="df56f93a3d894384acce0af452afd20b">
  <xsd:schema xmlns:xsd="http://www.w3.org/2001/XMLSchema" xmlns:xs="http://www.w3.org/2001/XMLSchema" xmlns:p="http://schemas.microsoft.com/office/2006/metadata/properties" xmlns:ns3="e0125088-56a7-40cc-98c1-2ec3332e5012" targetNamespace="http://schemas.microsoft.com/office/2006/metadata/properties" ma:root="true" ma:fieldsID="7245efb6c4ceb7b15434d5ffb143bbac" ns3:_="">
    <xsd:import namespace="e0125088-56a7-40cc-98c1-2ec3332e5012"/>
    <xsd:element name="properties">
      <xsd:complexType>
        <xsd:sequence>
          <xsd:element name="documentManagement">
            <xsd:complexType>
              <xsd:all>
                <xsd:element ref="ns3:MediaServiceMetadata" minOccurs="0"/>
                <xsd:element ref="ns3:MediaServiceFastMetadata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e0125088-56a7-40cc-98c1-2ec3332e5012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F061D0AB-1EC9-4737-82B6-05EF20D63E76}">
  <ds:schemaRefs>
    <ds:schemaRef ds:uri="http://schemas.openxmlformats.org/package/2006/metadata/core-properties"/>
    <ds:schemaRef ds:uri="http://purl.org/dc/dcmitype/"/>
    <ds:schemaRef ds:uri="http://schemas.microsoft.com/office/infopath/2007/PartnerControls"/>
    <ds:schemaRef ds:uri="e0125088-56a7-40cc-98c1-2ec3332e5012"/>
    <ds:schemaRef ds:uri="http://purl.org/dc/elements/1.1/"/>
    <ds:schemaRef ds:uri="http://schemas.microsoft.com/office/2006/metadata/properties"/>
    <ds:schemaRef ds:uri="http://schemas.microsoft.com/office/2006/documentManagement/types"/>
    <ds:schemaRef ds:uri="http://purl.org/dc/terms/"/>
    <ds:schemaRef ds:uri="http://www.w3.org/XML/1998/namespace"/>
  </ds:schemaRefs>
</ds:datastoreItem>
</file>

<file path=customXml/itemProps2.xml><?xml version="1.0" encoding="utf-8"?>
<ds:datastoreItem xmlns:ds="http://schemas.openxmlformats.org/officeDocument/2006/customXml" ds:itemID="{261CBA90-15D4-402E-867B-0CA427BE0F6B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e0125088-56a7-40cc-98c1-2ec3332e5012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A1117DC5-06BD-4D21-A988-3EE3CAE115DA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4</vt:i4>
      </vt:variant>
      <vt:variant>
        <vt:lpstr>Named Ranges</vt:lpstr>
      </vt:variant>
      <vt:variant>
        <vt:i4>1</vt:i4>
      </vt:variant>
    </vt:vector>
  </HeadingPairs>
  <TitlesOfParts>
    <vt:vector size="5" baseType="lpstr">
      <vt:lpstr>Risk Sheet</vt:lpstr>
      <vt:lpstr>Outlay</vt:lpstr>
      <vt:lpstr>Sheet1</vt:lpstr>
      <vt:lpstr>TIFF AV effect</vt:lpstr>
      <vt:lpstr>inf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Gary Pool</dc:creator>
  <cp:lastModifiedBy>Gary Pool</cp:lastModifiedBy>
  <cp:lastPrinted>2023-04-11T11:56:49Z</cp:lastPrinted>
  <dcterms:created xsi:type="dcterms:W3CDTF">2021-04-08T14:28:29Z</dcterms:created>
  <dcterms:modified xsi:type="dcterms:W3CDTF">2023-06-23T11:40:14Z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0x0101003C2A8D4B8FF93C43B014D86275F64711</vt:lpwstr>
  </property>
</Properties>
</file>